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DieseArbeitsmappe" autoCompressPictures="0" defaultThemeVersion="124226"/>
  <bookViews>
    <workbookView xWindow="-15" yWindow="6090" windowWidth="20730" windowHeight="6135" tabRatio="862" activeTab="11"/>
  </bookViews>
  <sheets>
    <sheet name="Inhalt" sheetId="99" r:id="rId1"/>
    <sheet name="Abb. F1-3A" sheetId="95" r:id="rId2"/>
    <sheet name="Tab. F1-1A" sheetId="84" r:id="rId3"/>
    <sheet name="Tab. F1-2A" sheetId="65" r:id="rId4"/>
    <sheet name="Abb. F1-4web" sheetId="96" r:id="rId5"/>
    <sheet name="Abb. F1-5web" sheetId="97" r:id="rId6"/>
    <sheet name="Tab. F1-3web" sheetId="73" r:id="rId7"/>
    <sheet name="Tab. F1-4web" sheetId="91" r:id="rId8"/>
    <sheet name="Tab. F1-5web" sheetId="90" r:id="rId9"/>
    <sheet name="Tab. F1-6web" sheetId="72" r:id="rId10"/>
    <sheet name="Tab. F1-7web" sheetId="93" r:id="rId11"/>
    <sheet name="Tab. F1-8web" sheetId="89" r:id="rId12"/>
    <sheet name="Tab. F1-9web" sheetId="60" r:id="rId13"/>
    <sheet name="Tab. F1-10web" sheetId="66" r:id="rId14"/>
    <sheet name="Tab. F1-11web" sheetId="64" r:id="rId15"/>
    <sheet name="Tab. F1-12web" sheetId="94" r:id="rId16"/>
    <sheet name="Tab. F1-13web" sheetId="87" r:id="rId17"/>
    <sheet name="Tab. F1-14web" sheetId="67" r:id="rId18"/>
    <sheet name="Tab. F1-15web" sheetId="78" r:id="rId19"/>
    <sheet name="Tab. F1-16web" sheetId="76" r:id="rId20"/>
  </sheets>
  <externalReferences>
    <externalReference r:id="rId21"/>
    <externalReference r:id="rId22"/>
    <externalReference r:id="rId23"/>
    <externalReference r:id="rId24"/>
    <externalReference r:id="rId25"/>
  </externalReferences>
  <definedNames>
    <definedName name="__123Graph_A" localSheetId="4" hidden="1">[1]Daten!#REF!</definedName>
    <definedName name="__123Graph_A" localSheetId="5" hidden="1">[1]Daten!#REF!</definedName>
    <definedName name="__123Graph_A" localSheetId="14" hidden="1">[1]Daten!#REF!</definedName>
    <definedName name="__123Graph_A" localSheetId="15" hidden="1">[1]Daten!#REF!</definedName>
    <definedName name="__123Graph_A" localSheetId="16" hidden="1">[1]Daten!#REF!</definedName>
    <definedName name="__123Graph_A" localSheetId="2" hidden="1">[1]Daten!#REF!</definedName>
    <definedName name="__123Graph_A" localSheetId="8" hidden="1">[1]Daten!#REF!</definedName>
    <definedName name="__123Graph_A" localSheetId="9" hidden="1">[1]Daten!#REF!</definedName>
    <definedName name="__123Graph_A" localSheetId="10" hidden="1">[1]Daten!#REF!</definedName>
    <definedName name="__123Graph_A" localSheetId="11" hidden="1">[1]Daten!#REF!</definedName>
    <definedName name="__123Graph_A" hidden="1">[1]Daten!#REF!</definedName>
    <definedName name="__123Graph_AL™SCH1" localSheetId="4" hidden="1">[2]Daten!#REF!</definedName>
    <definedName name="__123Graph_AL™SCH1" localSheetId="5" hidden="1">[2]Daten!#REF!</definedName>
    <definedName name="__123Graph_AL™SCH1" localSheetId="15" hidden="1">[2]Daten!#REF!</definedName>
    <definedName name="__123Graph_AL™SCH1" localSheetId="16" hidden="1">[2]Daten!#REF!</definedName>
    <definedName name="__123Graph_AL™SCH1" localSheetId="8" hidden="1">[2]Daten!#REF!</definedName>
    <definedName name="__123Graph_AL™SCH1" localSheetId="10" hidden="1">[2]Daten!#REF!</definedName>
    <definedName name="__123Graph_AL™SCH1" localSheetId="11" hidden="1">[2]Daten!#REF!</definedName>
    <definedName name="__123Graph_AL™SCH1" hidden="1">[2]Daten!#REF!</definedName>
    <definedName name="__123Graph_AL™SCH2" localSheetId="4" hidden="1">[2]Daten!#REF!</definedName>
    <definedName name="__123Graph_AL™SCH2" localSheetId="5" hidden="1">[2]Daten!#REF!</definedName>
    <definedName name="__123Graph_AL™SCH2" localSheetId="15" hidden="1">[2]Daten!#REF!</definedName>
    <definedName name="__123Graph_AL™SCH2" localSheetId="16" hidden="1">[2]Daten!#REF!</definedName>
    <definedName name="__123Graph_AL™SCH2" localSheetId="8" hidden="1">[2]Daten!#REF!</definedName>
    <definedName name="__123Graph_AL™SCH2" localSheetId="10" hidden="1">[2]Daten!#REF!</definedName>
    <definedName name="__123Graph_AL™SCH2" localSheetId="11" hidden="1">[2]Daten!#REF!</definedName>
    <definedName name="__123Graph_AL™SCH2" hidden="1">[2]Daten!#REF!</definedName>
    <definedName name="__123Graph_AL™SCH3" localSheetId="4" hidden="1">[2]Daten!#REF!</definedName>
    <definedName name="__123Graph_AL™SCH3" localSheetId="5" hidden="1">[2]Daten!#REF!</definedName>
    <definedName name="__123Graph_AL™SCH3" localSheetId="15" hidden="1">[2]Daten!#REF!</definedName>
    <definedName name="__123Graph_AL™SCH3" localSheetId="16" hidden="1">[2]Daten!#REF!</definedName>
    <definedName name="__123Graph_AL™SCH3" localSheetId="8" hidden="1">[2]Daten!#REF!</definedName>
    <definedName name="__123Graph_AL™SCH3" localSheetId="10" hidden="1">[2]Daten!#REF!</definedName>
    <definedName name="__123Graph_AL™SCH3" localSheetId="11" hidden="1">[2]Daten!#REF!</definedName>
    <definedName name="__123Graph_AL™SCH3" hidden="1">[2]Daten!#REF!</definedName>
    <definedName name="__123Graph_AL™SCH4" localSheetId="4" hidden="1">[2]Daten!#REF!</definedName>
    <definedName name="__123Graph_AL™SCH4" localSheetId="5" hidden="1">[2]Daten!#REF!</definedName>
    <definedName name="__123Graph_AL™SCH4" localSheetId="15" hidden="1">[2]Daten!#REF!</definedName>
    <definedName name="__123Graph_AL™SCH4" localSheetId="16" hidden="1">[2]Daten!#REF!</definedName>
    <definedName name="__123Graph_AL™SCH4" localSheetId="8" hidden="1">[2]Daten!#REF!</definedName>
    <definedName name="__123Graph_AL™SCH4" localSheetId="10" hidden="1">[2]Daten!#REF!</definedName>
    <definedName name="__123Graph_AL™SCH4" localSheetId="11" hidden="1">[2]Daten!#REF!</definedName>
    <definedName name="__123Graph_AL™SCH4" hidden="1">[2]Daten!#REF!</definedName>
    <definedName name="__123Graph_AL™SCH5" localSheetId="4" hidden="1">[2]Daten!#REF!</definedName>
    <definedName name="__123Graph_AL™SCH5" localSheetId="5" hidden="1">[2]Daten!#REF!</definedName>
    <definedName name="__123Graph_AL™SCH5" localSheetId="15" hidden="1">[2]Daten!#REF!</definedName>
    <definedName name="__123Graph_AL™SCH5" localSheetId="16" hidden="1">[2]Daten!#REF!</definedName>
    <definedName name="__123Graph_AL™SCH5" localSheetId="8" hidden="1">[2]Daten!#REF!</definedName>
    <definedName name="__123Graph_AL™SCH5" localSheetId="10" hidden="1">[2]Daten!#REF!</definedName>
    <definedName name="__123Graph_AL™SCH5" localSheetId="11" hidden="1">[2]Daten!#REF!</definedName>
    <definedName name="__123Graph_AL™SCH5" hidden="1">[2]Daten!#REF!</definedName>
    <definedName name="__123Graph_AL™SCH6" localSheetId="4" hidden="1">[2]Daten!#REF!</definedName>
    <definedName name="__123Graph_AL™SCH6" localSheetId="5" hidden="1">[2]Daten!#REF!</definedName>
    <definedName name="__123Graph_AL™SCH6" localSheetId="15" hidden="1">[2]Daten!#REF!</definedName>
    <definedName name="__123Graph_AL™SCH6" localSheetId="16" hidden="1">[2]Daten!#REF!</definedName>
    <definedName name="__123Graph_AL™SCH6" localSheetId="8" hidden="1">[2]Daten!#REF!</definedName>
    <definedName name="__123Graph_AL™SCH6" localSheetId="10" hidden="1">[2]Daten!#REF!</definedName>
    <definedName name="__123Graph_AL™SCH6" localSheetId="11" hidden="1">[2]Daten!#REF!</definedName>
    <definedName name="__123Graph_AL™SCH6" hidden="1">[2]Daten!#REF!</definedName>
    <definedName name="__123Graph_B" localSheetId="4" hidden="1">[1]Daten!#REF!</definedName>
    <definedName name="__123Graph_B" localSheetId="5" hidden="1">[1]Daten!#REF!</definedName>
    <definedName name="__123Graph_B" localSheetId="14" hidden="1">[1]Daten!#REF!</definedName>
    <definedName name="__123Graph_B" localSheetId="15" hidden="1">[1]Daten!#REF!</definedName>
    <definedName name="__123Graph_B" localSheetId="16" hidden="1">[1]Daten!#REF!</definedName>
    <definedName name="__123Graph_B" localSheetId="2" hidden="1">[1]Daten!#REF!</definedName>
    <definedName name="__123Graph_B" localSheetId="8" hidden="1">[1]Daten!#REF!</definedName>
    <definedName name="__123Graph_B" localSheetId="9" hidden="1">[1]Daten!#REF!</definedName>
    <definedName name="__123Graph_B" localSheetId="10" hidden="1">[1]Daten!#REF!</definedName>
    <definedName name="__123Graph_B" localSheetId="11" hidden="1">[1]Daten!#REF!</definedName>
    <definedName name="__123Graph_B" hidden="1">[1]Daten!#REF!</definedName>
    <definedName name="__123Graph_BL™SCH5" localSheetId="4" hidden="1">[2]Daten!#REF!</definedName>
    <definedName name="__123Graph_BL™SCH5" localSheetId="5" hidden="1">[2]Daten!#REF!</definedName>
    <definedName name="__123Graph_BL™SCH5" localSheetId="15" hidden="1">[2]Daten!#REF!</definedName>
    <definedName name="__123Graph_BL™SCH5" localSheetId="16" hidden="1">[2]Daten!#REF!</definedName>
    <definedName name="__123Graph_BL™SCH5" localSheetId="8" hidden="1">[2]Daten!#REF!</definedName>
    <definedName name="__123Graph_BL™SCH5" localSheetId="10" hidden="1">[2]Daten!#REF!</definedName>
    <definedName name="__123Graph_BL™SCH5" localSheetId="11" hidden="1">[2]Daten!#REF!</definedName>
    <definedName name="__123Graph_BL™SCH5" hidden="1">[2]Daten!#REF!</definedName>
    <definedName name="__123Graph_BL™SCH6" localSheetId="4" hidden="1">[2]Daten!#REF!</definedName>
    <definedName name="__123Graph_BL™SCH6" localSheetId="5" hidden="1">[2]Daten!#REF!</definedName>
    <definedName name="__123Graph_BL™SCH6" localSheetId="15" hidden="1">[2]Daten!#REF!</definedName>
    <definedName name="__123Graph_BL™SCH6" localSheetId="16" hidden="1">[2]Daten!#REF!</definedName>
    <definedName name="__123Graph_BL™SCH6" localSheetId="8" hidden="1">[2]Daten!#REF!</definedName>
    <definedName name="__123Graph_BL™SCH6" localSheetId="10" hidden="1">[2]Daten!#REF!</definedName>
    <definedName name="__123Graph_BL™SCH6" localSheetId="11" hidden="1">[2]Daten!#REF!</definedName>
    <definedName name="__123Graph_BL™SCH6" hidden="1">[2]Daten!#REF!</definedName>
    <definedName name="__123Graph_C" localSheetId="4" hidden="1">[1]Daten!#REF!</definedName>
    <definedName name="__123Graph_C" localSheetId="5" hidden="1">[1]Daten!#REF!</definedName>
    <definedName name="__123Graph_C" localSheetId="14" hidden="1">[1]Daten!#REF!</definedName>
    <definedName name="__123Graph_C" localSheetId="15" hidden="1">[1]Daten!#REF!</definedName>
    <definedName name="__123Graph_C" localSheetId="16" hidden="1">[1]Daten!#REF!</definedName>
    <definedName name="__123Graph_C" localSheetId="2" hidden="1">[1]Daten!#REF!</definedName>
    <definedName name="__123Graph_C" localSheetId="8" hidden="1">[1]Daten!#REF!</definedName>
    <definedName name="__123Graph_C" localSheetId="9" hidden="1">[1]Daten!#REF!</definedName>
    <definedName name="__123Graph_C" localSheetId="10" hidden="1">[1]Daten!#REF!</definedName>
    <definedName name="__123Graph_C" localSheetId="11" hidden="1">[1]Daten!#REF!</definedName>
    <definedName name="__123Graph_C" hidden="1">[1]Daten!#REF!</definedName>
    <definedName name="__123Graph_CL™SCH5" localSheetId="4" hidden="1">[2]Daten!#REF!</definedName>
    <definedName name="__123Graph_CL™SCH5" localSheetId="5" hidden="1">[2]Daten!#REF!</definedName>
    <definedName name="__123Graph_CL™SCH5" localSheetId="15" hidden="1">[2]Daten!#REF!</definedName>
    <definedName name="__123Graph_CL™SCH5" localSheetId="16" hidden="1">[2]Daten!#REF!</definedName>
    <definedName name="__123Graph_CL™SCH5" localSheetId="8" hidden="1">[2]Daten!#REF!</definedName>
    <definedName name="__123Graph_CL™SCH5" localSheetId="10" hidden="1">[2]Daten!#REF!</definedName>
    <definedName name="__123Graph_CL™SCH5" localSheetId="11" hidden="1">[2]Daten!#REF!</definedName>
    <definedName name="__123Graph_CL™SCH5" hidden="1">[2]Daten!#REF!</definedName>
    <definedName name="__123Graph_CL™SCH6" localSheetId="4" hidden="1">[2]Daten!#REF!</definedName>
    <definedName name="__123Graph_CL™SCH6" localSheetId="5" hidden="1">[2]Daten!#REF!</definedName>
    <definedName name="__123Graph_CL™SCH6" localSheetId="15" hidden="1">[2]Daten!#REF!</definedName>
    <definedName name="__123Graph_CL™SCH6" localSheetId="16" hidden="1">[2]Daten!#REF!</definedName>
    <definedName name="__123Graph_CL™SCH6" localSheetId="8" hidden="1">[2]Daten!#REF!</definedName>
    <definedName name="__123Graph_CL™SCH6" localSheetId="10" hidden="1">[2]Daten!#REF!</definedName>
    <definedName name="__123Graph_CL™SCH6" localSheetId="11" hidden="1">[2]Daten!#REF!</definedName>
    <definedName name="__123Graph_CL™SCH6" hidden="1">[2]Daten!#REF!</definedName>
    <definedName name="__123Graph_D" localSheetId="4" hidden="1">[1]Daten!#REF!</definedName>
    <definedName name="__123Graph_D" localSheetId="5" hidden="1">[1]Daten!#REF!</definedName>
    <definedName name="__123Graph_D" localSheetId="14" hidden="1">[1]Daten!#REF!</definedName>
    <definedName name="__123Graph_D" localSheetId="15" hidden="1">[1]Daten!#REF!</definedName>
    <definedName name="__123Graph_D" localSheetId="16" hidden="1">[1]Daten!#REF!</definedName>
    <definedName name="__123Graph_D" localSheetId="2" hidden="1">[1]Daten!#REF!</definedName>
    <definedName name="__123Graph_D" localSheetId="8" hidden="1">[1]Daten!#REF!</definedName>
    <definedName name="__123Graph_D" localSheetId="9" hidden="1">[1]Daten!#REF!</definedName>
    <definedName name="__123Graph_D" localSheetId="10" hidden="1">[1]Daten!#REF!</definedName>
    <definedName name="__123Graph_D" localSheetId="11" hidden="1">[1]Daten!#REF!</definedName>
    <definedName name="__123Graph_D" hidden="1">[1]Daten!#REF!</definedName>
    <definedName name="__123Graph_DL™SCH5" localSheetId="4" hidden="1">[2]Daten!#REF!</definedName>
    <definedName name="__123Graph_DL™SCH5" localSheetId="5" hidden="1">[2]Daten!#REF!</definedName>
    <definedName name="__123Graph_DL™SCH5" localSheetId="15" hidden="1">[2]Daten!#REF!</definedName>
    <definedName name="__123Graph_DL™SCH5" localSheetId="16" hidden="1">[2]Daten!#REF!</definedName>
    <definedName name="__123Graph_DL™SCH5" localSheetId="8" hidden="1">[2]Daten!#REF!</definedName>
    <definedName name="__123Graph_DL™SCH5" localSheetId="10" hidden="1">[2]Daten!#REF!</definedName>
    <definedName name="__123Graph_DL™SCH5" localSheetId="11" hidden="1">[2]Daten!#REF!</definedName>
    <definedName name="__123Graph_DL™SCH5" hidden="1">[2]Daten!#REF!</definedName>
    <definedName name="__123Graph_DL™SCH6" localSheetId="4" hidden="1">[2]Daten!#REF!</definedName>
    <definedName name="__123Graph_DL™SCH6" localSheetId="5" hidden="1">[2]Daten!#REF!</definedName>
    <definedName name="__123Graph_DL™SCH6" localSheetId="15" hidden="1">[2]Daten!#REF!</definedName>
    <definedName name="__123Graph_DL™SCH6" localSheetId="16" hidden="1">[2]Daten!#REF!</definedName>
    <definedName name="__123Graph_DL™SCH6" localSheetId="8" hidden="1">[2]Daten!#REF!</definedName>
    <definedName name="__123Graph_DL™SCH6" localSheetId="10" hidden="1">[2]Daten!#REF!</definedName>
    <definedName name="__123Graph_DL™SCH6" localSheetId="11" hidden="1">[2]Daten!#REF!</definedName>
    <definedName name="__123Graph_DL™SCH6" hidden="1">[2]Daten!#REF!</definedName>
    <definedName name="__123Graph_E" localSheetId="4" hidden="1">[1]Daten!#REF!</definedName>
    <definedName name="__123Graph_E" localSheetId="5" hidden="1">[1]Daten!#REF!</definedName>
    <definedName name="__123Graph_E" localSheetId="14" hidden="1">[1]Daten!#REF!</definedName>
    <definedName name="__123Graph_E" localSheetId="15" hidden="1">[1]Daten!#REF!</definedName>
    <definedName name="__123Graph_E" localSheetId="16" hidden="1">[1]Daten!#REF!</definedName>
    <definedName name="__123Graph_E" localSheetId="2" hidden="1">[1]Daten!#REF!</definedName>
    <definedName name="__123Graph_E" localSheetId="8" hidden="1">[1]Daten!#REF!</definedName>
    <definedName name="__123Graph_E" localSheetId="9" hidden="1">[1]Daten!#REF!</definedName>
    <definedName name="__123Graph_E" localSheetId="10" hidden="1">[1]Daten!#REF!</definedName>
    <definedName name="__123Graph_E" localSheetId="11" hidden="1">[1]Daten!#REF!</definedName>
    <definedName name="__123Graph_E" hidden="1">[1]Daten!#REF!</definedName>
    <definedName name="__123Graph_F" localSheetId="4" hidden="1">[1]Daten!#REF!</definedName>
    <definedName name="__123Graph_F" localSheetId="5" hidden="1">[1]Daten!#REF!</definedName>
    <definedName name="__123Graph_F" localSheetId="14" hidden="1">[1]Daten!#REF!</definedName>
    <definedName name="__123Graph_F" localSheetId="15" hidden="1">[1]Daten!#REF!</definedName>
    <definedName name="__123Graph_F" localSheetId="16" hidden="1">[1]Daten!#REF!</definedName>
    <definedName name="__123Graph_F" localSheetId="2" hidden="1">[1]Daten!#REF!</definedName>
    <definedName name="__123Graph_F" localSheetId="8" hidden="1">[1]Daten!#REF!</definedName>
    <definedName name="__123Graph_F" localSheetId="9" hidden="1">[1]Daten!#REF!</definedName>
    <definedName name="__123Graph_F" localSheetId="10" hidden="1">[1]Daten!#REF!</definedName>
    <definedName name="__123Graph_F" localSheetId="11" hidden="1">[1]Daten!#REF!</definedName>
    <definedName name="__123Graph_F" hidden="1">[1]Daten!#REF!</definedName>
    <definedName name="__123Graph_X" localSheetId="4" hidden="1">[1]Daten!#REF!</definedName>
    <definedName name="__123Graph_X" localSheetId="5" hidden="1">[1]Daten!#REF!</definedName>
    <definedName name="__123Graph_X" localSheetId="14" hidden="1">[1]Daten!#REF!</definedName>
    <definedName name="__123Graph_X" localSheetId="15" hidden="1">[1]Daten!#REF!</definedName>
    <definedName name="__123Graph_X" localSheetId="16" hidden="1">[1]Daten!#REF!</definedName>
    <definedName name="__123Graph_X" localSheetId="2" hidden="1">[1]Daten!#REF!</definedName>
    <definedName name="__123Graph_X" localSheetId="8" hidden="1">[1]Daten!#REF!</definedName>
    <definedName name="__123Graph_X" localSheetId="9" hidden="1">[1]Daten!#REF!</definedName>
    <definedName name="__123Graph_X" localSheetId="10" hidden="1">[1]Daten!#REF!</definedName>
    <definedName name="__123Graph_X" localSheetId="11" hidden="1">[1]Daten!#REF!</definedName>
    <definedName name="__123Graph_X" hidden="1">[1]Daten!#REF!</definedName>
    <definedName name="__123Graph_XL™SCH3" localSheetId="4" hidden="1">[2]Daten!#REF!</definedName>
    <definedName name="__123Graph_XL™SCH3" localSheetId="5" hidden="1">[2]Daten!#REF!</definedName>
    <definedName name="__123Graph_XL™SCH3" localSheetId="15" hidden="1">[2]Daten!#REF!</definedName>
    <definedName name="__123Graph_XL™SCH3" localSheetId="16" hidden="1">[2]Daten!#REF!</definedName>
    <definedName name="__123Graph_XL™SCH3" localSheetId="8" hidden="1">[2]Daten!#REF!</definedName>
    <definedName name="__123Graph_XL™SCH3" localSheetId="10" hidden="1">[2]Daten!#REF!</definedName>
    <definedName name="__123Graph_XL™SCH3" localSheetId="11" hidden="1">[2]Daten!#REF!</definedName>
    <definedName name="__123Graph_XL™SCH3" hidden="1">[2]Daten!#REF!</definedName>
    <definedName name="__123Graph_XL™SCH4" localSheetId="4" hidden="1">[2]Daten!#REF!</definedName>
    <definedName name="__123Graph_XL™SCH4" localSheetId="5" hidden="1">[2]Daten!#REF!</definedName>
    <definedName name="__123Graph_XL™SCH4" localSheetId="15" hidden="1">[2]Daten!#REF!</definedName>
    <definedName name="__123Graph_XL™SCH4" localSheetId="16" hidden="1">[2]Daten!#REF!</definedName>
    <definedName name="__123Graph_XL™SCH4" localSheetId="8" hidden="1">[2]Daten!#REF!</definedName>
    <definedName name="__123Graph_XL™SCH4" localSheetId="10" hidden="1">[2]Daten!#REF!</definedName>
    <definedName name="__123Graph_XL™SCH4" localSheetId="11" hidden="1">[2]Daten!#REF!</definedName>
    <definedName name="__123Graph_XL™SCH4" hidden="1">[2]Daten!#REF!</definedName>
    <definedName name="_1__123Graph_A17_2.CGM" localSheetId="16" hidden="1">'[3]Schaubild Seite 29'!#REF!</definedName>
    <definedName name="_10__123Graph_A17_2L™SCH" localSheetId="15" hidden="1">'[4]JB 17.1'!#REF!</definedName>
    <definedName name="_12__123Graph_A17_2L™SCH" localSheetId="8" hidden="1">'[4]JB 17.1'!#REF!</definedName>
    <definedName name="_123Graph_X" localSheetId="4" hidden="1">[5]Daten!#REF!</definedName>
    <definedName name="_123Graph_X" localSheetId="5" hidden="1">[5]Daten!#REF!</definedName>
    <definedName name="_123Graph_X" localSheetId="14" hidden="1">[5]Daten!#REF!</definedName>
    <definedName name="_123Graph_X" localSheetId="15" hidden="1">[5]Daten!#REF!</definedName>
    <definedName name="_123Graph_X" localSheetId="16" hidden="1">[5]Daten!#REF!</definedName>
    <definedName name="_123Graph_X" localSheetId="2" hidden="1">[5]Daten!#REF!</definedName>
    <definedName name="_123Graph_X" localSheetId="8" hidden="1">[5]Daten!#REF!</definedName>
    <definedName name="_123Graph_X" localSheetId="9" hidden="1">[5]Daten!#REF!</definedName>
    <definedName name="_123Graph_X" localSheetId="10" hidden="1">[5]Daten!#REF!</definedName>
    <definedName name="_123Graph_X" localSheetId="11" hidden="1">[5]Daten!#REF!</definedName>
    <definedName name="_123Graph_X" hidden="1">[5]Daten!#REF!</definedName>
    <definedName name="_13__123Graph_A17_2L™SCH" localSheetId="11" hidden="1">'[4]JB 17.1'!#REF!</definedName>
    <definedName name="_14__123Graph_A17_2L™SCH" localSheetId="4" hidden="1">'[4]JB 17.1'!#REF!</definedName>
    <definedName name="_14__123Graph_A17_2L™SCH" localSheetId="5" hidden="1">'[4]JB 17.1'!#REF!</definedName>
    <definedName name="_14__123Graph_A17_2L™SCH" hidden="1">'[4]JB 17.1'!#REF!</definedName>
    <definedName name="_15__123Graph_A17_2_NEU" localSheetId="16" hidden="1">'[4]JB 17.1'!#REF!</definedName>
    <definedName name="_16__123Graph_A17_2_NEU" localSheetId="10" hidden="1">'[4]JB 17.1'!#REF!</definedName>
    <definedName name="_17__123Graph_A17_2_NEU" localSheetId="15" hidden="1">'[4]JB 17.1'!#REF!</definedName>
    <definedName name="_19__123Graph_A17_2_NEU" localSheetId="8" hidden="1">'[4]JB 17.1'!#REF!</definedName>
    <definedName name="_2__123Graph_A17_2.CGM" localSheetId="10" hidden="1">'[3]Schaubild Seite 29'!#REF!</definedName>
    <definedName name="_20__123Graph_A17_2_NEU" localSheetId="11" hidden="1">'[4]JB 17.1'!#REF!</definedName>
    <definedName name="_21__123Graph_A17_2_NEU" localSheetId="4" hidden="1">'[4]JB 17.1'!#REF!</definedName>
    <definedName name="_21__123Graph_A17_2_NEU" localSheetId="5" hidden="1">'[4]JB 17.1'!#REF!</definedName>
    <definedName name="_21__123Graph_A17_2_NEU" hidden="1">'[4]JB 17.1'!#REF!</definedName>
    <definedName name="_22__123Graph_X17_2L™SCH" localSheetId="16" hidden="1">'[4]JB 17.1'!#REF!</definedName>
    <definedName name="_23__123Graph_X17_2L™SCH" localSheetId="10" hidden="1">'[4]JB 17.1'!#REF!</definedName>
    <definedName name="_24__123Graph_X17_2L™SCH" localSheetId="15" hidden="1">'[4]JB 17.1'!#REF!</definedName>
    <definedName name="_26__123Graph_X17_2L™SCH" localSheetId="8" hidden="1">'[4]JB 17.1'!#REF!</definedName>
    <definedName name="_27__123Graph_X17_2L™SCH" localSheetId="11" hidden="1">'[4]JB 17.1'!#REF!</definedName>
    <definedName name="_28__123Graph_X17_2L™SCH" localSheetId="4" hidden="1">'[4]JB 17.1'!#REF!</definedName>
    <definedName name="_28__123Graph_X17_2L™SCH" localSheetId="5" hidden="1">'[4]JB 17.1'!#REF!</definedName>
    <definedName name="_28__123Graph_X17_2L™SCH" hidden="1">'[4]JB 17.1'!#REF!</definedName>
    <definedName name="_29__123Graph_X17_2_NEU" localSheetId="16" hidden="1">'[4]JB 17.1'!#REF!</definedName>
    <definedName name="_3__123Graph_A17_2.CGM" localSheetId="15" hidden="1">'[3]Schaubild Seite 29'!#REF!</definedName>
    <definedName name="_30__123Graph_X17_2_NEU" localSheetId="10" hidden="1">'[4]JB 17.1'!#REF!</definedName>
    <definedName name="_31__123Graph_X17_2_NEU" localSheetId="15" hidden="1">'[4]JB 17.1'!#REF!</definedName>
    <definedName name="_33__123Graph_X17_2_NEU" localSheetId="8" hidden="1">'[4]JB 17.1'!#REF!</definedName>
    <definedName name="_34__123Graph_X17_2_NEU" localSheetId="11" hidden="1">'[4]JB 17.1'!#REF!</definedName>
    <definedName name="_35__123Graph_X17_2_NEU" localSheetId="4" hidden="1">'[4]JB 17.1'!#REF!</definedName>
    <definedName name="_35__123Graph_X17_2_NEU" localSheetId="5" hidden="1">'[4]JB 17.1'!#REF!</definedName>
    <definedName name="_35__123Graph_X17_2_NEU" hidden="1">'[4]JB 17.1'!#REF!</definedName>
    <definedName name="_5__123Graph_A17_2.CGM" localSheetId="8" hidden="1">'[3]Schaubild Seite 29'!#REF!</definedName>
    <definedName name="_6__123Graph_A17_2.CGM" localSheetId="11" hidden="1">'[3]Schaubild Seite 29'!#REF!</definedName>
    <definedName name="_7__123Graph_A17_2.CGM" localSheetId="4" hidden="1">'[3]Schaubild Seite 29'!#REF!</definedName>
    <definedName name="_7__123Graph_A17_2.CGM" localSheetId="5" hidden="1">'[3]Schaubild Seite 29'!#REF!</definedName>
    <definedName name="_7__123Graph_A17_2.CGM" hidden="1">'[3]Schaubild Seite 29'!#REF!</definedName>
    <definedName name="_8__123Graph_A17_2L™SCH" localSheetId="16" hidden="1">'[4]JB 17.1'!#REF!</definedName>
    <definedName name="_9__123Graph_A17_2L™SCH" localSheetId="10" hidden="1">'[4]JB 17.1'!#REF!</definedName>
    <definedName name="_Fill" localSheetId="4" hidden="1">#REF!</definedName>
    <definedName name="_Fill" localSheetId="5" hidden="1">#REF!</definedName>
    <definedName name="_Fill" localSheetId="14" hidden="1">#REF!</definedName>
    <definedName name="_Fill" localSheetId="15" hidden="1">#REF!</definedName>
    <definedName name="_Fill" localSheetId="16" hidden="1">#REF!</definedName>
    <definedName name="_Fill" localSheetId="2" hidden="1">#REF!</definedName>
    <definedName name="_Fill" localSheetId="8" hidden="1">#REF!</definedName>
    <definedName name="_Fill" localSheetId="9" hidden="1">#REF!</definedName>
    <definedName name="_Fill" localSheetId="10" hidden="1">#REF!</definedName>
    <definedName name="_Fill" localSheetId="11" hidden="1">#REF!</definedName>
    <definedName name="_Fill" hidden="1">#REF!</definedName>
    <definedName name="_Key1" localSheetId="4" hidden="1">#REF!</definedName>
    <definedName name="_Key1" localSheetId="5" hidden="1">#REF!</definedName>
    <definedName name="_Key1" localSheetId="15" hidden="1">#REF!</definedName>
    <definedName name="_Key1" localSheetId="16" hidden="1">#REF!</definedName>
    <definedName name="_Key1" localSheetId="8" hidden="1">#REF!</definedName>
    <definedName name="_Key1" localSheetId="10" hidden="1">#REF!</definedName>
    <definedName name="_Key1" localSheetId="11" hidden="1">#REF!</definedName>
    <definedName name="_Key1" hidden="1">#REF!</definedName>
    <definedName name="_Order1" hidden="1">0</definedName>
    <definedName name="_Sort" localSheetId="4" hidden="1">#REF!</definedName>
    <definedName name="_Sort" localSheetId="5" hidden="1">#REF!</definedName>
    <definedName name="_Sort" localSheetId="15" hidden="1">#REF!</definedName>
    <definedName name="_Sort" localSheetId="16" hidden="1">#REF!</definedName>
    <definedName name="_Sort" localSheetId="8" hidden="1">#REF!</definedName>
    <definedName name="_Sort" localSheetId="10" hidden="1">#REF!</definedName>
    <definedName name="_Sort" localSheetId="11" hidden="1">#REF!</definedName>
    <definedName name="_Sort" hidden="1">#REF!</definedName>
  </definedNames>
  <calcPr calcId="145621"/>
</workbook>
</file>

<file path=xl/calcChain.xml><?xml version="1.0" encoding="utf-8"?>
<calcChain xmlns="http://schemas.openxmlformats.org/spreadsheetml/2006/main">
  <c r="I42" i="60" l="1"/>
  <c r="E42" i="60"/>
  <c r="I41" i="60" l="1"/>
  <c r="E41" i="60"/>
  <c r="I40" i="60"/>
  <c r="E40" i="60"/>
  <c r="I39" i="60"/>
  <c r="E39" i="60"/>
  <c r="H37" i="64" l="1"/>
  <c r="H36" i="64"/>
  <c r="H35" i="64"/>
  <c r="F35" i="64"/>
  <c r="F36" i="64"/>
  <c r="F37" i="64"/>
  <c r="E37" i="64"/>
  <c r="E36" i="64"/>
  <c r="E35" i="64"/>
  <c r="D36" i="64"/>
  <c r="D35" i="64"/>
  <c r="H130" i="66"/>
  <c r="F130" i="66"/>
  <c r="D130" i="66"/>
  <c r="H129" i="66"/>
  <c r="F129" i="66"/>
  <c r="D129" i="66"/>
  <c r="H128" i="66"/>
  <c r="F128" i="66"/>
  <c r="D128" i="66"/>
  <c r="H127" i="66"/>
  <c r="F127" i="66"/>
  <c r="D127" i="66"/>
  <c r="H126" i="66"/>
  <c r="F126" i="66"/>
  <c r="D126" i="66"/>
  <c r="H125" i="66"/>
  <c r="F125" i="66"/>
  <c r="D125" i="66"/>
  <c r="H124" i="66"/>
  <c r="F124" i="66"/>
  <c r="D124" i="66"/>
  <c r="H123" i="66"/>
  <c r="F123" i="66"/>
  <c r="D123" i="66"/>
  <c r="H122" i="66"/>
  <c r="F122" i="66"/>
  <c r="D122" i="66"/>
  <c r="H121" i="66"/>
  <c r="F121" i="66"/>
  <c r="D121" i="66"/>
  <c r="H120" i="66"/>
  <c r="F120" i="66"/>
  <c r="D120" i="66"/>
  <c r="F119" i="66"/>
  <c r="D119" i="66"/>
  <c r="F118" i="66"/>
  <c r="D118" i="66"/>
  <c r="H117" i="66"/>
  <c r="F117" i="66"/>
  <c r="D117" i="66"/>
  <c r="H116" i="66"/>
  <c r="F116" i="66"/>
  <c r="D116" i="66"/>
  <c r="H115" i="66"/>
  <c r="F115" i="66"/>
  <c r="D115" i="66"/>
  <c r="H114" i="66"/>
  <c r="F114" i="66"/>
  <c r="D114" i="66"/>
  <c r="D37" i="64"/>
  <c r="H116" i="72"/>
  <c r="F116" i="72"/>
  <c r="D116" i="72"/>
  <c r="H115" i="72"/>
  <c r="F115" i="72"/>
  <c r="D115" i="72"/>
  <c r="H114" i="72"/>
  <c r="F114" i="72"/>
  <c r="D114" i="72"/>
  <c r="H113" i="72"/>
  <c r="F113" i="72"/>
  <c r="D113" i="72"/>
  <c r="H112" i="72"/>
  <c r="F112" i="72"/>
  <c r="D112" i="72"/>
  <c r="H111" i="72"/>
  <c r="F111" i="72"/>
  <c r="D111" i="72"/>
  <c r="H110" i="72"/>
  <c r="F110" i="72"/>
  <c r="D110" i="72"/>
  <c r="H109" i="72"/>
  <c r="F109" i="72"/>
  <c r="D109" i="72"/>
  <c r="F105" i="72"/>
  <c r="D105" i="72"/>
  <c r="F104" i="72"/>
  <c r="D104" i="72"/>
  <c r="F103" i="72"/>
  <c r="D103" i="72"/>
  <c r="F102" i="72"/>
  <c r="D102" i="72"/>
  <c r="F101" i="72"/>
  <c r="D101" i="72"/>
  <c r="F100" i="72"/>
  <c r="D100" i="72"/>
  <c r="F99" i="72"/>
  <c r="D99" i="72"/>
  <c r="H98" i="72"/>
  <c r="F98" i="72"/>
  <c r="D98" i="72"/>
  <c r="P25" i="73"/>
  <c r="P23" i="73"/>
  <c r="P22" i="73"/>
  <c r="Q25" i="73"/>
  <c r="Q23" i="73"/>
  <c r="Q22" i="73"/>
  <c r="G25" i="73"/>
  <c r="H25" i="73"/>
  <c r="I25" i="73"/>
  <c r="J25" i="73"/>
  <c r="K25" i="73"/>
  <c r="L25" i="73"/>
  <c r="M25" i="73"/>
  <c r="N25" i="73"/>
  <c r="O25" i="73"/>
  <c r="F25" i="73"/>
  <c r="C23" i="73"/>
  <c r="D23" i="73"/>
  <c r="E23" i="73"/>
  <c r="F23" i="73"/>
  <c r="G23" i="73"/>
  <c r="H23" i="73"/>
  <c r="I23" i="73"/>
  <c r="J23" i="73"/>
  <c r="K23" i="73"/>
  <c r="L23" i="73"/>
  <c r="M23" i="73"/>
  <c r="N23" i="73"/>
  <c r="O23" i="73"/>
  <c r="B23" i="73"/>
  <c r="C22" i="73"/>
  <c r="D22" i="73"/>
  <c r="E22" i="73"/>
  <c r="F22" i="73"/>
  <c r="G22" i="73"/>
  <c r="H22" i="73"/>
  <c r="I22" i="73"/>
  <c r="J22" i="73"/>
  <c r="K22" i="73"/>
  <c r="L22" i="73"/>
  <c r="M22" i="73"/>
  <c r="N22" i="73"/>
  <c r="O22" i="73"/>
  <c r="B22" i="73"/>
  <c r="C84" i="91"/>
  <c r="B8" i="76"/>
  <c r="C8" i="76"/>
  <c r="D8" i="76"/>
  <c r="E8" i="76"/>
  <c r="F8" i="76"/>
  <c r="D10" i="76"/>
  <c r="E10" i="76"/>
  <c r="F10" i="76"/>
  <c r="G10" i="76"/>
  <c r="H75" i="72"/>
  <c r="H93" i="72"/>
  <c r="H92" i="72"/>
  <c r="H91" i="72"/>
  <c r="H90" i="72"/>
  <c r="H89" i="72"/>
  <c r="H88" i="72"/>
  <c r="H87" i="72"/>
  <c r="H86" i="72"/>
  <c r="F93" i="72"/>
  <c r="F92" i="72"/>
  <c r="F91" i="72"/>
  <c r="F90" i="72"/>
  <c r="F89" i="72"/>
  <c r="F88" i="72"/>
  <c r="F87" i="72"/>
  <c r="F86" i="72"/>
  <c r="D93" i="72"/>
  <c r="D92" i="72"/>
  <c r="D91" i="72"/>
  <c r="D90" i="72"/>
  <c r="D89" i="72"/>
  <c r="D88" i="72"/>
  <c r="D87" i="72"/>
  <c r="D86" i="72"/>
  <c r="F82" i="72"/>
  <c r="F81" i="72"/>
  <c r="F80" i="72"/>
  <c r="F79" i="72"/>
  <c r="F78" i="72"/>
  <c r="F77" i="72"/>
  <c r="F76" i="72"/>
  <c r="F75" i="72"/>
  <c r="D82" i="72"/>
  <c r="D81" i="72"/>
  <c r="D80" i="72"/>
  <c r="D79" i="72"/>
  <c r="D78" i="72"/>
  <c r="D77" i="72"/>
  <c r="D76" i="72"/>
  <c r="D75" i="72"/>
  <c r="F37" i="65"/>
  <c r="F112" i="66"/>
  <c r="F97" i="66"/>
  <c r="F98" i="66"/>
  <c r="F99" i="66"/>
  <c r="F100" i="66"/>
  <c r="F101" i="66"/>
  <c r="F102" i="66"/>
  <c r="F103" i="66"/>
  <c r="F104" i="66"/>
  <c r="F105" i="66"/>
  <c r="F106" i="66"/>
  <c r="F107" i="66"/>
  <c r="F108" i="66"/>
  <c r="F109" i="66"/>
  <c r="F110" i="66"/>
  <c r="F111" i="66"/>
  <c r="H103" i="66"/>
  <c r="H104" i="66"/>
  <c r="H105" i="66"/>
  <c r="H106" i="66"/>
  <c r="H107" i="66"/>
  <c r="H108" i="66"/>
  <c r="H109" i="66"/>
  <c r="H110" i="66"/>
  <c r="H111" i="66"/>
  <c r="H112" i="66"/>
  <c r="H102" i="66"/>
  <c r="H97" i="66"/>
  <c r="H98" i="66"/>
  <c r="H99" i="66"/>
  <c r="D112" i="66"/>
  <c r="D111" i="66"/>
  <c r="D110" i="66"/>
  <c r="D109" i="66"/>
  <c r="D108" i="66"/>
  <c r="D107" i="66"/>
  <c r="D106" i="66"/>
  <c r="D105" i="66"/>
  <c r="D104" i="66"/>
  <c r="D103" i="66"/>
  <c r="D102" i="66"/>
  <c r="D101" i="66"/>
  <c r="D100" i="66"/>
  <c r="D99" i="66"/>
  <c r="D98" i="66"/>
  <c r="D97" i="66"/>
  <c r="H96" i="66"/>
  <c r="F96" i="66"/>
  <c r="D96" i="66"/>
  <c r="C33" i="64"/>
  <c r="E33" i="64"/>
  <c r="C32" i="64"/>
  <c r="F32" i="64"/>
  <c r="B32" i="64"/>
  <c r="B33" i="64"/>
  <c r="I37" i="60"/>
  <c r="E37" i="60"/>
  <c r="I36" i="60"/>
  <c r="E36" i="60"/>
  <c r="I35" i="60"/>
  <c r="E35" i="60"/>
  <c r="H32" i="64"/>
  <c r="H31" i="64"/>
  <c r="F31" i="64"/>
  <c r="E31" i="64"/>
  <c r="D31" i="64"/>
  <c r="I6" i="84"/>
  <c r="H6" i="84"/>
  <c r="G6" i="84"/>
  <c r="F6" i="84"/>
  <c r="E6" i="84"/>
  <c r="D6" i="84"/>
  <c r="C6" i="84"/>
  <c r="B6" i="84"/>
  <c r="F29" i="64"/>
  <c r="E29" i="64"/>
  <c r="F28" i="64"/>
  <c r="E28" i="64"/>
  <c r="F27" i="64"/>
  <c r="E27" i="64"/>
  <c r="D29" i="64"/>
  <c r="D28" i="64"/>
  <c r="D27" i="64"/>
  <c r="E33" i="60"/>
  <c r="E32" i="60"/>
  <c r="E31" i="60"/>
  <c r="I31" i="60"/>
  <c r="I32" i="60"/>
  <c r="E29" i="60"/>
  <c r="E28" i="60"/>
  <c r="E27" i="60"/>
  <c r="E25" i="60"/>
  <c r="E24" i="60"/>
  <c r="E23" i="60"/>
  <c r="E21" i="60"/>
  <c r="E20" i="60"/>
  <c r="E19" i="60"/>
  <c r="E17" i="60"/>
  <c r="E16" i="60"/>
  <c r="E15" i="60"/>
  <c r="E13" i="60"/>
  <c r="E12" i="60"/>
  <c r="E11" i="60"/>
  <c r="I33" i="60"/>
  <c r="I29" i="60"/>
  <c r="I28" i="60"/>
  <c r="I27" i="60"/>
  <c r="I25" i="60"/>
  <c r="I24" i="60"/>
  <c r="I23" i="60"/>
  <c r="I21" i="60"/>
  <c r="I20" i="60"/>
  <c r="I19" i="60"/>
  <c r="I17" i="60"/>
  <c r="I16" i="60"/>
  <c r="I15" i="60"/>
  <c r="I13" i="60"/>
  <c r="I12" i="60"/>
  <c r="I11" i="60"/>
  <c r="I9" i="60"/>
  <c r="I8" i="60"/>
  <c r="I7" i="60"/>
  <c r="E9" i="60"/>
  <c r="E8" i="60"/>
  <c r="E7" i="60"/>
  <c r="H47" i="72"/>
  <c r="F47" i="72"/>
  <c r="D47" i="72"/>
  <c r="H46" i="72"/>
  <c r="F46" i="72"/>
  <c r="D46" i="72"/>
  <c r="H45" i="72"/>
  <c r="F45" i="72"/>
  <c r="D45" i="72"/>
  <c r="H44" i="72"/>
  <c r="F44" i="72"/>
  <c r="D44" i="72"/>
  <c r="H43" i="72"/>
  <c r="F43" i="72"/>
  <c r="D43" i="72"/>
  <c r="H42" i="72"/>
  <c r="F42" i="72"/>
  <c r="D42" i="72"/>
  <c r="H41" i="72"/>
  <c r="F41" i="72"/>
  <c r="D41" i="72"/>
  <c r="H40" i="72"/>
  <c r="F40" i="72"/>
  <c r="D40" i="72"/>
  <c r="H36" i="72"/>
  <c r="F36" i="72"/>
  <c r="D36" i="72"/>
  <c r="H35" i="72"/>
  <c r="F35" i="72"/>
  <c r="D35" i="72"/>
  <c r="H34" i="72"/>
  <c r="F34" i="72"/>
  <c r="D34" i="72"/>
  <c r="H33" i="72"/>
  <c r="F33" i="72"/>
  <c r="D33" i="72"/>
  <c r="H32" i="72"/>
  <c r="F32" i="72"/>
  <c r="D32" i="72"/>
  <c r="H31" i="72"/>
  <c r="F31" i="72"/>
  <c r="D31" i="72"/>
  <c r="H30" i="72"/>
  <c r="F30" i="72"/>
  <c r="D30" i="72"/>
  <c r="H29" i="72"/>
  <c r="F29" i="72"/>
  <c r="D29" i="72"/>
  <c r="B19" i="64"/>
  <c r="C19" i="64"/>
  <c r="D19" i="64"/>
  <c r="F24" i="64"/>
  <c r="F23" i="64"/>
  <c r="F25" i="64"/>
  <c r="E25" i="64"/>
  <c r="E23" i="64"/>
  <c r="E24" i="64"/>
  <c r="D25" i="64"/>
  <c r="D24" i="64"/>
  <c r="D23" i="64"/>
  <c r="F20" i="64"/>
  <c r="D21" i="64"/>
  <c r="D20" i="64"/>
  <c r="G11" i="78"/>
  <c r="E11" i="78"/>
  <c r="D11" i="78"/>
  <c r="C11" i="78"/>
  <c r="F9" i="78"/>
  <c r="E9" i="78"/>
  <c r="D9" i="78"/>
  <c r="C9" i="78"/>
  <c r="B9" i="78"/>
  <c r="E32" i="64"/>
  <c r="D33" i="64"/>
  <c r="F33" i="64"/>
  <c r="H33" i="64"/>
  <c r="D32" i="64"/>
</calcChain>
</file>

<file path=xl/sharedStrings.xml><?xml version="1.0" encoding="utf-8"?>
<sst xmlns="http://schemas.openxmlformats.org/spreadsheetml/2006/main" count="1782" uniqueCount="544">
  <si>
    <t>Anzahl</t>
  </si>
  <si>
    <t>in %</t>
  </si>
  <si>
    <t>Insgesamt</t>
  </si>
  <si>
    <t>Wintersemester 2011/12</t>
  </si>
  <si>
    <t>Wintersemester 2012/13</t>
  </si>
  <si>
    <t>Hochschulart</t>
  </si>
  <si>
    <t>Bachelor</t>
  </si>
  <si>
    <t>Master</t>
  </si>
  <si>
    <t>6 Semester</t>
  </si>
  <si>
    <t>7 Semester</t>
  </si>
  <si>
    <t>8 Semester</t>
  </si>
  <si>
    <t>2 Semester</t>
  </si>
  <si>
    <t>3 Semester</t>
  </si>
  <si>
    <t>4 Semester</t>
  </si>
  <si>
    <t>Anzahl der Studiengänge</t>
  </si>
  <si>
    <t>Wintersemester 2013/14</t>
  </si>
  <si>
    <t>Kunst- und Musikhochschulen</t>
  </si>
  <si>
    <t>Wintersemester 2010/11</t>
  </si>
  <si>
    <t>Wintersemester 2005/06</t>
  </si>
  <si>
    <t>Art des Studiengangs</t>
  </si>
  <si>
    <t>Keine</t>
  </si>
  <si>
    <t>Örtliche Zulassungs-beschränkung</t>
  </si>
  <si>
    <t>ZVS-Verfahren</t>
  </si>
  <si>
    <t>SoSe 2008</t>
  </si>
  <si>
    <t>WiSe 2008/09</t>
  </si>
  <si>
    <t>SoSe 2009</t>
  </si>
  <si>
    <t>WiSe 2009/10</t>
  </si>
  <si>
    <t>SoSe 2010</t>
  </si>
  <si>
    <t>WiSe 2010/11</t>
  </si>
  <si>
    <t>SoSe 2011</t>
  </si>
  <si>
    <t>WiSe 2011/12</t>
  </si>
  <si>
    <t>SoSe 2012</t>
  </si>
  <si>
    <t>WiSe 2012/13</t>
  </si>
  <si>
    <t>SoSe 2013</t>
  </si>
  <si>
    <t>Staatliche u. kirchliche Abschlüsse</t>
  </si>
  <si>
    <t>WiSe 2007/08</t>
  </si>
  <si>
    <t>WiSe 2005/06</t>
  </si>
  <si>
    <t>SoSe 2006</t>
  </si>
  <si>
    <t>SoSe 2005</t>
  </si>
  <si>
    <t>SoSe 2007</t>
  </si>
  <si>
    <t>WiSe 2006/07</t>
  </si>
  <si>
    <t>Semester</t>
  </si>
  <si>
    <t>Fachhochschulen</t>
  </si>
  <si>
    <t>Universitäten</t>
  </si>
  <si>
    <t>–</t>
  </si>
  <si>
    <t>Baden-Württemberg</t>
  </si>
  <si>
    <t>Bayern</t>
  </si>
  <si>
    <t>Berlin</t>
  </si>
  <si>
    <t>Brandenburg</t>
  </si>
  <si>
    <t>Bremen</t>
  </si>
  <si>
    <t>Hamburg</t>
  </si>
  <si>
    <t>Hessen</t>
  </si>
  <si>
    <t>Mecklenburg-Vorpommern</t>
  </si>
  <si>
    <t>Niedersachsen</t>
  </si>
  <si>
    <t>Nordrhein-Westfalen</t>
  </si>
  <si>
    <t>Rheinland-Pfalz</t>
  </si>
  <si>
    <t>Saarland</t>
  </si>
  <si>
    <t>Sachsen</t>
  </si>
  <si>
    <t>Sachsen-Anhalt</t>
  </si>
  <si>
    <t>Schleswig-Holstein</t>
  </si>
  <si>
    <t>Thüringen</t>
  </si>
  <si>
    <t>Land</t>
  </si>
  <si>
    <t>Weiterführende Studiengänge insgesamt</t>
  </si>
  <si>
    <t>Studiengänge an Fachhochschulen</t>
  </si>
  <si>
    <t>Zentrales Vergabe-verfahren</t>
  </si>
  <si>
    <t>Studienform</t>
  </si>
  <si>
    <t>Privat</t>
  </si>
  <si>
    <t>Duales Studium</t>
  </si>
  <si>
    <t>Ausbildungsintegrierend</t>
  </si>
  <si>
    <t>Praxisintegrierend</t>
  </si>
  <si>
    <t>Fernstudium</t>
  </si>
  <si>
    <t>Berufsbegleitend</t>
  </si>
  <si>
    <t>Internationaler Studiengang</t>
  </si>
  <si>
    <t>Teilzeitstudium</t>
  </si>
  <si>
    <t>Vollzeitstudium</t>
  </si>
  <si>
    <t>Universitäten (inklusive Kunst und Musik)</t>
  </si>
  <si>
    <t>Lehramt</t>
  </si>
  <si>
    <t>WiSe 2004/05</t>
  </si>
  <si>
    <t>SoSe 2004</t>
  </si>
  <si>
    <t>SoSe 2003</t>
  </si>
  <si>
    <t>WiSe 2002/03</t>
  </si>
  <si>
    <t>SoSe 2002</t>
  </si>
  <si>
    <t>WiSe 2001/02</t>
  </si>
  <si>
    <t>SoSe 2001</t>
  </si>
  <si>
    <t>SoSe 2014</t>
  </si>
  <si>
    <t>Ingenieurwissenschaften</t>
  </si>
  <si>
    <t>Mathematik, Naturwissenschaften</t>
  </si>
  <si>
    <t>Grundständige Studiengänge am 23.7.2013</t>
  </si>
  <si>
    <t>Weiterführende Studiengänge am 25.7.2013</t>
  </si>
  <si>
    <t>Mathematik, Naturwiss.</t>
  </si>
  <si>
    <t>Studiengänge insgesamt</t>
  </si>
  <si>
    <t>Staatsexamen</t>
  </si>
  <si>
    <t>Medizin, Gesundheitswiss., Psychologie, Sport</t>
  </si>
  <si>
    <t>WiSe 2013/14</t>
  </si>
  <si>
    <t>Art der Hochschule</t>
  </si>
  <si>
    <t>Theologische Hochschulen insgesamt</t>
  </si>
  <si>
    <t>Kunsthochschulen insgesamt</t>
  </si>
  <si>
    <t>Thüringen</t>
    <phoneticPr fontId="38" type="noConversion"/>
  </si>
  <si>
    <t>Schleswig-Holstein</t>
    <phoneticPr fontId="38" type="noConversion"/>
  </si>
  <si>
    <t>Sachsen-Anhalt</t>
    <phoneticPr fontId="38" type="noConversion"/>
  </si>
  <si>
    <t>Sachsen</t>
    <phoneticPr fontId="38" type="noConversion"/>
  </si>
  <si>
    <t>Saarland</t>
    <phoneticPr fontId="38" type="noConversion"/>
  </si>
  <si>
    <t>Rheinland-Pfalz</t>
    <phoneticPr fontId="38" type="noConversion"/>
  </si>
  <si>
    <t>Nordrhein-Westfalen</t>
    <phoneticPr fontId="38" type="noConversion"/>
  </si>
  <si>
    <t>Niedersachsen</t>
    <phoneticPr fontId="38" type="noConversion"/>
  </si>
  <si>
    <t>Mecklenburg-Vorpommern</t>
    <phoneticPr fontId="38" type="noConversion"/>
  </si>
  <si>
    <t>Hessen</t>
    <phoneticPr fontId="38" type="noConversion"/>
  </si>
  <si>
    <t>Hamburg</t>
    <phoneticPr fontId="38" type="noConversion"/>
  </si>
  <si>
    <t>Bremen</t>
    <phoneticPr fontId="38" type="noConversion"/>
  </si>
  <si>
    <t>Brandenburg</t>
    <phoneticPr fontId="38" type="noConversion"/>
  </si>
  <si>
    <t>Berlin</t>
    <phoneticPr fontId="38" type="noConversion"/>
  </si>
  <si>
    <t>Durchschnittsalter</t>
    <phoneticPr fontId="38" type="noConversion"/>
  </si>
  <si>
    <t>Veterinärmedizin</t>
  </si>
  <si>
    <t>Fächergruppe</t>
  </si>
  <si>
    <t>Ohne formale Studienberechtigung</t>
  </si>
  <si>
    <t>Mit Fachhochschulreife</t>
  </si>
  <si>
    <t>Mit allgemeiner Hochschulreife</t>
  </si>
  <si>
    <t>Art der Hochschulzugangsberechtigung</t>
  </si>
  <si>
    <t>Private Trägerschaft</t>
  </si>
  <si>
    <t>Öffentliche/kirchliche Trägerschaft</t>
  </si>
  <si>
    <t>Trägerschaft</t>
  </si>
  <si>
    <t>Fachhochschulen</t>
    <phoneticPr fontId="38" type="noConversion"/>
  </si>
  <si>
    <t>Universitäten</t>
    <phoneticPr fontId="38" type="noConversion"/>
  </si>
  <si>
    <t>Weiblich</t>
  </si>
  <si>
    <t>Männlich</t>
  </si>
  <si>
    <t>Geschlecht</t>
  </si>
  <si>
    <t xml:space="preserve">Anteil innerhalb der Fernstudiengänge in % </t>
  </si>
  <si>
    <t>Stadtstaaten</t>
  </si>
  <si>
    <t>Ostdeutsche Flächenländer</t>
  </si>
  <si>
    <t>Westdeutsche Flächenländer</t>
  </si>
  <si>
    <t>Anteil dieser Studienanfängergruppe</t>
  </si>
  <si>
    <t>in  % an allen Studienanfängerinnen und -anfängern</t>
  </si>
  <si>
    <t>Insgesamt</t>
    <phoneticPr fontId="38" type="noConversion"/>
  </si>
  <si>
    <r>
      <t>Studienjahr</t>
    </r>
    <r>
      <rPr>
        <vertAlign val="superscript"/>
        <sz val="9"/>
        <color indexed="8"/>
        <rFont val="Arial"/>
        <family val="2"/>
      </rPr>
      <t>1)</t>
    </r>
  </si>
  <si>
    <t>Merkmal</t>
  </si>
  <si>
    <t xml:space="preserve">Anteil innerhalb der dualen Studiengänge in % </t>
  </si>
  <si>
    <t>Masterstudiengänge nach Art der Zulassungsbeschränkung</t>
    <phoneticPr fontId="53" type="noConversion"/>
  </si>
  <si>
    <t>Weiterführende Studiengänge insgesamt</t>
    <phoneticPr fontId="53" type="noConversion"/>
  </si>
  <si>
    <t>In öffentlicher Trägerschaft</t>
  </si>
  <si>
    <t>In kirchlicher Trägerschaft</t>
  </si>
  <si>
    <t>In privater Trägerschaft</t>
  </si>
  <si>
    <t>Weiterbildende Master</t>
  </si>
  <si>
    <t>Konsekutive Master</t>
  </si>
  <si>
    <t>Darunter</t>
  </si>
  <si>
    <r>
      <t>Insgesamt</t>
    </r>
    <r>
      <rPr>
        <vertAlign val="superscript"/>
        <sz val="9"/>
        <color indexed="8"/>
        <rFont val="Arial"/>
        <family val="2"/>
      </rPr>
      <t>1)</t>
    </r>
  </si>
  <si>
    <t>in Jahren</t>
  </si>
  <si>
    <t>Länder</t>
  </si>
  <si>
    <t>Insgesamt</t>
    <phoneticPr fontId="36" type="noConversion"/>
  </si>
  <si>
    <t>Universitäten</t>
    <phoneticPr fontId="36" type="noConversion"/>
  </si>
  <si>
    <t>Fachhochschulen</t>
    <phoneticPr fontId="36" type="noConversion"/>
  </si>
  <si>
    <t>Sport</t>
    <phoneticPr fontId="36" type="noConversion"/>
  </si>
  <si>
    <t>Rechts-, Wirtschafts- und Sozialwiss.</t>
    <phoneticPr fontId="36" type="noConversion"/>
  </si>
  <si>
    <t>Mathematik, Naturwiss.</t>
    <phoneticPr fontId="36" type="noConversion"/>
  </si>
  <si>
    <t>Humanmedizin/Gesundheitswiss.</t>
    <phoneticPr fontId="36" type="noConversion"/>
  </si>
  <si>
    <t>Ingenieurwiss.</t>
    <phoneticPr fontId="36" type="noConversion"/>
  </si>
  <si>
    <t>Kunst, Kunstwiss.</t>
    <phoneticPr fontId="36" type="noConversion"/>
  </si>
  <si>
    <t>Durchschnittsalter</t>
    <phoneticPr fontId="36" type="noConversion"/>
  </si>
  <si>
    <t>Baden-Württemberg</t>
    <phoneticPr fontId="36" type="noConversion"/>
  </si>
  <si>
    <t>Bayern</t>
    <phoneticPr fontId="36" type="noConversion"/>
  </si>
  <si>
    <t>Berlin</t>
    <phoneticPr fontId="36" type="noConversion"/>
  </si>
  <si>
    <t>Brandenburg</t>
    <phoneticPr fontId="36" type="noConversion"/>
  </si>
  <si>
    <t>Bremen</t>
    <phoneticPr fontId="36" type="noConversion"/>
  </si>
  <si>
    <t>Hamburg</t>
    <phoneticPr fontId="36" type="noConversion"/>
  </si>
  <si>
    <t>Hessen</t>
    <phoneticPr fontId="36" type="noConversion"/>
  </si>
  <si>
    <t>Mecklenburg-Vorpommern</t>
    <phoneticPr fontId="36" type="noConversion"/>
  </si>
  <si>
    <t>Niedersachsen</t>
    <phoneticPr fontId="36" type="noConversion"/>
  </si>
  <si>
    <t>Nordrhein-Westfalen</t>
    <phoneticPr fontId="36" type="noConversion"/>
  </si>
  <si>
    <t>Rheinland-Pfalz</t>
    <phoneticPr fontId="36" type="noConversion"/>
  </si>
  <si>
    <t>Saarland</t>
    <phoneticPr fontId="36" type="noConversion"/>
  </si>
  <si>
    <t>Sachsen</t>
    <phoneticPr fontId="36" type="noConversion"/>
  </si>
  <si>
    <t>Sachsen-Anhalt</t>
    <phoneticPr fontId="36" type="noConversion"/>
  </si>
  <si>
    <t>Schleswig-Holstein</t>
    <phoneticPr fontId="36" type="noConversion"/>
  </si>
  <si>
    <t>Thüringen</t>
    <phoneticPr fontId="36" type="noConversion"/>
  </si>
  <si>
    <t>Anteil der Master-studiengänge</t>
  </si>
  <si>
    <t>Master-studiengänge</t>
  </si>
  <si>
    <t>Keine Zulassungsbeschränkung</t>
  </si>
  <si>
    <t>Studiengänge am 31.01.2014</t>
  </si>
  <si>
    <t>Studiengänge am 01.08.2013</t>
  </si>
  <si>
    <t>Studiengänge am 01.09.2012</t>
  </si>
  <si>
    <t>Zum Stichtag 03.03.2011</t>
  </si>
  <si>
    <t>Zum Stichtag 01.08.2013</t>
  </si>
  <si>
    <t>Zum Stichtag 31.01.2014</t>
  </si>
  <si>
    <t>Fernstudiengänge</t>
  </si>
  <si>
    <t>Sprach- u. Kulturwissenschaften</t>
  </si>
  <si>
    <t>Rechts-, Wirtschafts-, Sozialwissenschaften</t>
  </si>
  <si>
    <t>Agrar-, Forst-, Ernährungswissenschaften</t>
  </si>
  <si>
    <t>Kunst, Kunstwissenschaft</t>
  </si>
  <si>
    <t>Wintersemester 2014/15</t>
  </si>
  <si>
    <t>Wintersemester 2015/16</t>
  </si>
  <si>
    <t>Zum Stichtag 18.02.2015</t>
  </si>
  <si>
    <t>WiSe 2014/15</t>
  </si>
  <si>
    <t>Grundständige Studiengänge am 18.02.2015</t>
  </si>
  <si>
    <t>Weiterführende Studiengänge am 18.02.2015</t>
  </si>
  <si>
    <t>Hochschulen</t>
  </si>
  <si>
    <t>BE</t>
  </si>
  <si>
    <t>-</t>
  </si>
  <si>
    <r>
      <t>Fachhochschulen</t>
    </r>
    <r>
      <rPr>
        <vertAlign val="superscript"/>
        <sz val="9"/>
        <rFont val="Arial"/>
        <family val="2"/>
      </rPr>
      <t>2)</t>
    </r>
    <r>
      <rPr>
        <sz val="9"/>
        <rFont val="Arial"/>
        <family val="2"/>
      </rPr>
      <t xml:space="preserve"> insgesamt</t>
    </r>
  </si>
  <si>
    <t>Zum Stichtag 19.11.2015</t>
  </si>
  <si>
    <t>Studiengänge am 19.11.2015</t>
  </si>
  <si>
    <r>
      <t>Studiengänge an Universitäten</t>
    </r>
    <r>
      <rPr>
        <vertAlign val="superscript"/>
        <sz val="9"/>
        <color indexed="8"/>
        <rFont val="Arial"/>
        <family val="2"/>
      </rPr>
      <t>1)</t>
    </r>
  </si>
  <si>
    <t>August 2013</t>
  </si>
  <si>
    <t>Insge-samt</t>
  </si>
  <si>
    <t>Staat-lich</t>
  </si>
  <si>
    <t>Kirch-lich</t>
  </si>
  <si>
    <t>Medizin, Gesundheitswiss.</t>
  </si>
  <si>
    <t>WiSe 2015/16</t>
  </si>
  <si>
    <t>SoSe 2015</t>
  </si>
  <si>
    <t>SoSe 2016</t>
  </si>
  <si>
    <t>Anteil 6-semestriger Studiengänge</t>
  </si>
  <si>
    <t>Anteil 4-semestriger Studiengänge</t>
  </si>
  <si>
    <t>in %</t>
  </si>
  <si>
    <t xml:space="preserve">Anteil der Studiengänge in % </t>
  </si>
  <si>
    <t>Grundständige Studiengänge am 3.2.2016</t>
  </si>
  <si>
    <t>Weiterführende Studiengänge am 3.2.2016</t>
  </si>
  <si>
    <t>Zum Stichtag 3.2.2016</t>
  </si>
  <si>
    <t>Studiengänge am 18.2.2016</t>
  </si>
  <si>
    <t>Hochschulart und Trägerschaft</t>
  </si>
  <si>
    <t xml:space="preserve"> Studienanfängeranteil in % </t>
  </si>
  <si>
    <t>Universitäten (privat)</t>
  </si>
  <si>
    <t>Fachhochschulen (kirchlich)</t>
  </si>
  <si>
    <t>Fachhochschulen (privat)</t>
  </si>
  <si>
    <t>Kunsthochschulen (insgesamt)</t>
  </si>
  <si>
    <t>Theologische Hochschulen (insgesamt)</t>
  </si>
  <si>
    <t>Verwaltungsfachhochschulen (insgesamt)</t>
  </si>
  <si>
    <t>März 2016</t>
  </si>
  <si>
    <t>* Ohne Studiengänge, in die keine Studienanfänger aufgenommen werden.
** Einige Studiengänge sind mehreren Fachrichtungen zugeordnet. 
*** Mehrnachzuordnungen durch den zusätzlichen Ausweis von Lehramtsstudiengängen.
Quelle: HRK, Hochschulkompass</t>
  </si>
  <si>
    <t>●</t>
  </si>
  <si>
    <t>Inhalt</t>
  </si>
  <si>
    <t>Tabellen/Abbildungen aus dem Anhang der Buchpublikation</t>
  </si>
  <si>
    <t>Ergänzende Tabellen/Abbildungen im Internet</t>
  </si>
  <si>
    <t>Zeichenerklärung in den Tabellen</t>
  </si>
  <si>
    <t>= nichts vorhanden</t>
  </si>
  <si>
    <t>= Zahlenwert größer als null, aber kleiner als die Hälfte der verwendeten Einheit</t>
  </si>
  <si>
    <t>/</t>
  </si>
  <si>
    <t>= keine Angaben, da Zahlenwert nicht sicher genug</t>
  </si>
  <si>
    <t>(n)</t>
  </si>
  <si>
    <t>= Aussagewert eingeschränkt, da die Stichprobe sehr klein ist</t>
  </si>
  <si>
    <t>·</t>
  </si>
  <si>
    <t>= keine Daten verfügbar</t>
  </si>
  <si>
    <t>X</t>
  </si>
  <si>
    <t>= Kategorie nicht zutreffend</t>
  </si>
  <si>
    <t>x( )</t>
  </si>
  <si>
    <t>= Die Daten sind in einer anderen Kategorie oder Spalte der Tabelle enthalten</t>
  </si>
  <si>
    <t>Abweichungen in den Summen erklären sich durch Runden der Zahlen.</t>
  </si>
  <si>
    <t>Alle Daten des Bildungsberichts unterliegen einer regelmäßigen Kontrolle und Nachprüfung. Durch Datenrevision oder Einbeziehung anderer Datenquellen können sich in der Fortschreibung von Kennziffern Abweichungen (berichtigte Werte) zu früheren Bildungsberichten ergeben!</t>
  </si>
  <si>
    <t>Auswahl-verfahren/ Eignungstest</t>
  </si>
  <si>
    <t>WiSe 2016/17</t>
  </si>
  <si>
    <t>SoSe 2017</t>
  </si>
  <si>
    <t>Wintersemester 2016/17</t>
  </si>
  <si>
    <t>* Seit Wintersemester 2007/08 ohne auslaufende Studiengänge.
Quelle: HRK, Statistische Daten zur Einführung von Bachelor- und Masterstudiengängen, verschiedene Jahrgänge; für das Sommersemester 2013 HRK: Hochschule in Zahlen 2013; für das Sommersemester 2014 ergänzende Recherche im Hochschulkompass der HRK, Stichtag 1.2.2014; für das Sommersemester 2015 Recherche im Hochschulkompass der HRK, Stichtag 18.2.2015; Sommersemester 2016 ergänzende Recherche im Hochschulkompass der HRK am 29.1.2016; SoSe 2017 Recherche HRK Hochschulkompass Stichtag 26.7.2017</t>
  </si>
  <si>
    <t>Studiengänge am 26.7.2017</t>
  </si>
  <si>
    <t>Grundständige Studiengänge am 14.09.2017</t>
  </si>
  <si>
    <t>Weiterführende Studiengänge am 14.09.2017</t>
  </si>
  <si>
    <t>Kunst-/ Musikhochschulen</t>
  </si>
  <si>
    <r>
      <t>2015
Standorte</t>
    </r>
    <r>
      <rPr>
        <vertAlign val="superscript"/>
        <sz val="9"/>
        <rFont val="Arial"/>
        <family val="2"/>
      </rPr>
      <t>3)</t>
    </r>
  </si>
  <si>
    <t>Tab. F1-2A: Studiengänge an deutschen Hochschulen 2001 bis 2017* insgesamt und nach Art des Abschlusses (Anzahl)</t>
  </si>
  <si>
    <t>Prozent</t>
  </si>
  <si>
    <t>Sport</t>
  </si>
  <si>
    <t>    Wirtschaftswissenschaften</t>
  </si>
  <si>
    <t>Humanmedizin/ Gesundheitswissenschaften</t>
  </si>
  <si>
    <t>    Maschinenbau, Verfahrenstechnik</t>
  </si>
  <si>
    <t>Kunst, Kunstwissenschaften</t>
  </si>
  <si>
    <t>Außerhalb der Studienbereichsgliederung/Sonstige Fächer</t>
  </si>
  <si>
    <t>Geisteswissenschaften</t>
  </si>
  <si>
    <t>    darunter Gesundheitswissenschaften allgemein</t>
  </si>
  <si>
    <t>Agrar-, Forst- und Ernährungswissenschaften, Veterinärmedizin</t>
  </si>
  <si>
    <t>Rechts-, Wirtschafts- und Sozialwissenschaften</t>
  </si>
  <si>
    <t>    darunter</t>
  </si>
  <si>
    <t>    Psychologie</t>
  </si>
  <si>
    <t>    Informatik</t>
  </si>
  <si>
    <r>
      <t>Fächergruppen</t>
    </r>
    <r>
      <rPr>
        <vertAlign val="superscript"/>
        <sz val="9"/>
        <rFont val="Arial"/>
        <family val="2"/>
      </rPr>
      <t>1)</t>
    </r>
  </si>
  <si>
    <t xml:space="preserve">1) Fächergruppen sowie ausgewählte Studienbereiche, in denen der Studienanfängeranteil an Hochschulen in privater Trägerschaft größer als 1 % ist. </t>
  </si>
  <si>
    <t>Schwierigkeiten und Probleme</t>
  </si>
  <si>
    <t xml:space="preserve">in % </t>
  </si>
  <si>
    <t>Männer</t>
  </si>
  <si>
    <t>Frauen</t>
  </si>
  <si>
    <t>Nicht-Akademiker</t>
  </si>
  <si>
    <t>Akademiker</t>
  </si>
  <si>
    <t>Schultyp</t>
  </si>
  <si>
    <t>ohne Migrations-hintergrund</t>
  </si>
  <si>
    <t>mit Migrations-hintergrund</t>
  </si>
  <si>
    <t>allgemein-bildend</t>
  </si>
  <si>
    <t>Zugangsbeschränkungen (z.B. NC, Aufnahmeprüfungen) in dem von mir angestrebten Studienfach</t>
  </si>
  <si>
    <t>Die nur schwer überschaubare Zahl der Möglichkeiten</t>
  </si>
  <si>
    <t>Die nur schwer absehbare Entwicklung auf dem Arbeitsmarkt</t>
  </si>
  <si>
    <t>Die Schwierigkeit, für mich hilfreiche Informationen einzuholen</t>
  </si>
  <si>
    <t>Die Schwierigkeit abzuschätzen, welche Qualifikationen und Kompetenzen wichtig sein werden</t>
  </si>
  <si>
    <t>Die unbefriedigende Vorbereitung auf die Ausbildungswahlentscheidung an der Schule</t>
  </si>
  <si>
    <t>Die Unklarheit über meine Interessen</t>
  </si>
  <si>
    <t>Die Unklarheit über meine Eignung/ meine Fähigkeiten</t>
  </si>
  <si>
    <t>Die Finanzierung eines Studiums/ einer Ausbildung</t>
  </si>
  <si>
    <t>Etwas anderes</t>
  </si>
  <si>
    <t>Ich habe keine Schwierigkeiten</t>
  </si>
  <si>
    <t>Wirtschaftsingenieurwesen mit wirtschaftswissenschaftlichem Schwerpunkt</t>
  </si>
  <si>
    <t>Quelle: Statistisches Bundesamt, Hauptberichte, Recherche in DZHW-ICE</t>
  </si>
  <si>
    <r>
      <t xml:space="preserve">berufs-
bildend </t>
    </r>
    <r>
      <rPr>
        <vertAlign val="superscript"/>
        <sz val="9"/>
        <rFont val="Arial"/>
        <family val="2"/>
      </rPr>
      <t>1)</t>
    </r>
  </si>
  <si>
    <t>Bildungsherkunft</t>
  </si>
  <si>
    <t>Migrationsintergrund</t>
  </si>
  <si>
    <t>Bildungsabsicht</t>
  </si>
  <si>
    <t>Studium</t>
  </si>
  <si>
    <t>Berufs-ausbildung</t>
  </si>
  <si>
    <t>Kriterium bei der Wahl des Ausbildungs- oder Studienorts</t>
  </si>
  <si>
    <t>Ausbildungs-/Studienangebot entspricht am besten meinen fachlichen Interessen</t>
  </si>
  <si>
    <t>Hohe Qualität der Ausbildung/des Studiums</t>
  </si>
  <si>
    <t>Atmosphäre der Ausbildungs-/studienortes</t>
  </si>
  <si>
    <t>Hoher Praxisbezug der Ausbildung/des Studiums</t>
  </si>
  <si>
    <t>Guter Ruf der Ausbildungsstätte/Hochschule</t>
  </si>
  <si>
    <t>Günstige Lebensbedingungen am Ausbildungs-/Studienort (Lebenshaltungskosten, Wohnen)</t>
  </si>
  <si>
    <t>Erfüllbare Zugangsbeschränkungen</t>
  </si>
  <si>
    <t>Ausbildungs-/Studienort bietet hervorragende Beschäftigungschancen nach der Ausbildung/dem Studium</t>
  </si>
  <si>
    <t>Freizeitangebot des Ausbildungs-/ Studienortes</t>
  </si>
  <si>
    <t>Nähe zum Heimatort</t>
  </si>
  <si>
    <t>Eltern, Verwandte oder Freunde leben am Ausbildungs-/Studienort</t>
  </si>
  <si>
    <t>finanzielle Gründe zwingen mich dazu, heimatnah zu wohnen</t>
  </si>
  <si>
    <t>Staaten</t>
  </si>
  <si>
    <t>Studierende</t>
  </si>
  <si>
    <t>Anteil der Trägerschaft (spaltenweise prozentuiert)</t>
  </si>
  <si>
    <t>Pädagogik</t>
  </si>
  <si>
    <t>Geisteswiss. und Künste</t>
  </si>
  <si>
    <t>Wirtschaft, Verwaltung u. Recht</t>
  </si>
  <si>
    <t>Naturwiss., Mathematik u. Statistik</t>
  </si>
  <si>
    <t>Gesundheit u. Sozialwesen</t>
  </si>
  <si>
    <t>Öffentliche Trägerschaft</t>
  </si>
  <si>
    <t>Private Trägerschaft, öffentlich finanziert</t>
  </si>
  <si>
    <r>
      <t>Hochschulen in öffentlicher Trägerschaft</t>
    </r>
    <r>
      <rPr>
        <vertAlign val="superscript"/>
        <sz val="9"/>
        <rFont val="Arial"/>
        <family val="2"/>
      </rPr>
      <t>1)</t>
    </r>
  </si>
  <si>
    <t>FR</t>
  </si>
  <si>
    <t>AT</t>
  </si>
  <si>
    <t>•</t>
  </si>
  <si>
    <t>BG</t>
  </si>
  <si>
    <t>CH</t>
  </si>
  <si>
    <t>CY</t>
  </si>
  <si>
    <t>CZ</t>
  </si>
  <si>
    <t>DE</t>
  </si>
  <si>
    <t>DK</t>
  </si>
  <si>
    <t>EE</t>
  </si>
  <si>
    <t>ES</t>
  </si>
  <si>
    <t>FI</t>
  </si>
  <si>
    <t>GR</t>
  </si>
  <si>
    <t>HR</t>
  </si>
  <si>
    <t>HU</t>
  </si>
  <si>
    <t>IE</t>
  </si>
  <si>
    <t>IS</t>
  </si>
  <si>
    <t>IT</t>
  </si>
  <si>
    <t>LI</t>
  </si>
  <si>
    <t>LT</t>
  </si>
  <si>
    <t>LU</t>
  </si>
  <si>
    <t>LV</t>
  </si>
  <si>
    <t>ME</t>
  </si>
  <si>
    <t>MK</t>
  </si>
  <si>
    <t>MT</t>
  </si>
  <si>
    <t>NL</t>
  </si>
  <si>
    <t>NO</t>
  </si>
  <si>
    <t>PL</t>
  </si>
  <si>
    <t>PT</t>
  </si>
  <si>
    <t>RO</t>
  </si>
  <si>
    <t>RS</t>
  </si>
  <si>
    <t>SE</t>
  </si>
  <si>
    <t>SI</t>
  </si>
  <si>
    <t>SK</t>
  </si>
  <si>
    <t>TR</t>
  </si>
  <si>
    <t>UK</t>
  </si>
  <si>
    <t>Hochschulen in privater Trägerschaft</t>
  </si>
  <si>
    <t xml:space="preserve">Sozialwiss., Journa-lismus u. Informations-wesen </t>
  </si>
  <si>
    <t>Informatik u. Kommuni-kationstech.</t>
  </si>
  <si>
    <t>Ingenieur-wesen, verarb. Gewerbe u. Bauwesen</t>
  </si>
  <si>
    <t>Land- u. Forstwirt-schaft, Fischerei u. Veterinär-medizin</t>
  </si>
  <si>
    <t>Dienst-leistungen</t>
  </si>
  <si>
    <r>
      <t>Insgesamt</t>
    </r>
    <r>
      <rPr>
        <vertAlign val="superscript"/>
        <sz val="9"/>
        <rFont val="Arial"/>
        <family val="2"/>
      </rPr>
      <t>2)</t>
    </r>
  </si>
  <si>
    <t>* Ohne allgemeinbildende Programme und Sonstige.
1) Einschließlich Hochschulen in privater Trägerschaft, die ausschließlich oder überwiegend öffentlich finanziert werden. 
2) ETER-Staaten insgesamt, für die Daten nach Fächergruppen vorliegen. 
Quelle: ETER 2014</t>
  </si>
  <si>
    <t>nachrichtlich: Verwaltungsfachhochschulen insgesamt</t>
  </si>
  <si>
    <r>
      <t>Hochschulen insgesamt</t>
    </r>
    <r>
      <rPr>
        <vertAlign val="superscript"/>
        <sz val="9"/>
        <rFont val="Arial"/>
        <family val="2"/>
      </rPr>
      <t>2)</t>
    </r>
  </si>
  <si>
    <r>
      <t>Hochschulen insgesamt</t>
    </r>
    <r>
      <rPr>
        <vertAlign val="superscript"/>
        <sz val="9"/>
        <rFont val="Arial"/>
        <family val="2"/>
      </rPr>
      <t>4)</t>
    </r>
  </si>
  <si>
    <t>WiSe 2017/18</t>
  </si>
  <si>
    <r>
      <t>2016
Standorte</t>
    </r>
    <r>
      <rPr>
        <vertAlign val="superscript"/>
        <sz val="9"/>
        <rFont val="Arial"/>
        <family val="2"/>
      </rPr>
      <t>3)</t>
    </r>
  </si>
  <si>
    <t>* Nur Hochschulen, an denen Studierende immatrikuliert waren; Hochschulen mit mehreren Standorten werden nur einmal gezählt. Bei Hochschulverbünden in privater Trägerschaft werden die Standorte als Hochschulen gezählt, wenn sie ein eigenes Präsidium haben.  
** Jeweils im Wintersemester.
1) Einschließlich der pädagogischen Hochschulen.
2) Ohne Verwaltungsfachhochschulen.
3) Standorte, an denen im jeweiligen Wintersemester Studienanfängerinnen oder -anfänger eingeschrieben wurden.
4) Einschließlich Verwaltungsfachhochschulen.
Quelle: Statistische Ämter des Bundes und der Länder, Hochschulstatistik</t>
  </si>
  <si>
    <r>
      <t>Universitäten</t>
    </r>
    <r>
      <rPr>
        <vertAlign val="superscript"/>
        <sz val="9"/>
        <rFont val="Arial"/>
        <family val="2"/>
      </rPr>
      <t>1)</t>
    </r>
    <r>
      <rPr>
        <sz val="9"/>
        <rFont val="Arial"/>
        <family val="2"/>
      </rPr>
      <t xml:space="preserve"> insgesamt</t>
    </r>
  </si>
  <si>
    <t>Januar 2018</t>
  </si>
  <si>
    <t>Grundständige Studiengänge</t>
  </si>
  <si>
    <t>Weiterführende Studiengänge</t>
  </si>
  <si>
    <t>Mit Zulassungsmodus Auswahl- oder Eignungsprüfung</t>
  </si>
  <si>
    <t>Öffentlich</t>
  </si>
  <si>
    <t>Kirchlich</t>
  </si>
  <si>
    <t>Fachhochschule</t>
  </si>
  <si>
    <t>Nach Fachrichtungen</t>
  </si>
  <si>
    <t>Agrar- und Forstwiss.</t>
  </si>
  <si>
    <t>Gesellschafts- und Sozialwiss.</t>
  </si>
  <si>
    <t>Ingenieurwiss.</t>
  </si>
  <si>
    <t xml:space="preserve">Sprach- und Kulturwiss. </t>
  </si>
  <si>
    <t>Wirtschafts- und Rechtswiss.</t>
  </si>
  <si>
    <t>Kunst, Musik, Design</t>
  </si>
  <si>
    <r>
      <t>Lehramt</t>
    </r>
    <r>
      <rPr>
        <vertAlign val="superscript"/>
        <sz val="9"/>
        <rFont val="Arial"/>
        <family val="2"/>
      </rPr>
      <t>1)</t>
    </r>
    <r>
      <rPr>
        <sz val="9"/>
        <rFont val="Arial"/>
        <family val="2"/>
      </rPr>
      <t xml:space="preserve"> </t>
    </r>
  </si>
  <si>
    <t>1) Bei Auswahl- oder Eigungsprüfungen häufig mit einem künstlerischen Fach. 
Quelle: HRK, Hochschulkompass, 3.1.2018</t>
  </si>
  <si>
    <t>Nach Trägerschaft</t>
  </si>
  <si>
    <t>Nach Art der Hochschule</t>
  </si>
  <si>
    <t>Tab. F1-1A: Studienanfängerinnen und -anfänger* 2005 bis 2016 nach Trägerschaft der Hochschule</t>
  </si>
  <si>
    <t>Durchschnittliche Studienanfängerzahl</t>
  </si>
  <si>
    <r>
      <t>Zum Stichtag 26.7.2017</t>
    </r>
    <r>
      <rPr>
        <vertAlign val="superscript"/>
        <sz val="9"/>
        <color indexed="8"/>
        <rFont val="Arial"/>
        <family val="2"/>
      </rPr>
      <t>2)</t>
    </r>
  </si>
  <si>
    <t>Grundständige Studiengänge am 23.2.2018</t>
  </si>
  <si>
    <t>Weiterführende Studiengänge am 23.2.2018</t>
  </si>
  <si>
    <r>
      <t>Anteil an Hochschulen in privater Trägerschaft insgesamt</t>
    </r>
    <r>
      <rPr>
        <vertAlign val="superscript"/>
        <sz val="9"/>
        <rFont val="Arial"/>
        <family val="2"/>
      </rPr>
      <t>3)</t>
    </r>
  </si>
  <si>
    <r>
      <t>Studienjahr</t>
    </r>
    <r>
      <rPr>
        <vertAlign val="superscript"/>
        <sz val="9"/>
        <rFont val="Arial"/>
        <family val="2"/>
      </rPr>
      <t>4)</t>
    </r>
  </si>
  <si>
    <t>* Im ersten Hochschulsemester.
1) Einschließlich der Pädagogischen Hochschulen.
2) Ohne Verwaltungsfachhochschulen. 
3) Einschließlich der Kunsthochschulen, Theologischen Hochschulen und der Verwaltungsfachhochschulen. 
4) Sommer- und nachfolgendes Wintersemester.
Quelle: Statistische Ämter des Bundes und der Länder, Hochschulstatistik, Recherche in DZHW-ICE, eigene Berechungen</t>
  </si>
  <si>
    <t>* Anteil der Studienanfängerinnen und –anfänger, die sich im 1. Hochschulsemester an einer Hochschule in privater Trägerschaft eingeschrieben haben.
** Einschließlich Verwaltungsfachhochschulen
Quelle: Statistische Ämter des Bundes und der Länder, Hochschulstatistik</t>
  </si>
  <si>
    <t>Quelle: HRK Hochschulkompass, eigene Berechnungen</t>
  </si>
  <si>
    <t>Gesamtzahl
Studiengänge</t>
  </si>
  <si>
    <t>Wirtschaftswissenschaften, Rechtswissenschaften</t>
  </si>
  <si>
    <t>39
(13,5%)</t>
  </si>
  <si>
    <t>146
(50.5%)</t>
  </si>
  <si>
    <t>59
(20.4%)</t>
  </si>
  <si>
    <t>45 
(15.6%)</t>
  </si>
  <si>
    <t>0 
(0.0%)</t>
  </si>
  <si>
    <t>124 
(42.9%)</t>
  </si>
  <si>
    <t>26
(15.9%)</t>
  </si>
  <si>
    <t>40 
(24.4%)</t>
  </si>
  <si>
    <t>28 
(17.1%)</t>
  </si>
  <si>
    <t>70 
(42.7%)</t>
  </si>
  <si>
    <t>51 
(31.1%)</t>
  </si>
  <si>
    <t>Sprach- und Kulturwissenschaften</t>
  </si>
  <si>
    <t>28 
(26.4%)</t>
  </si>
  <si>
    <t>30 
(28.3%)</t>
  </si>
  <si>
    <t>14 
(13.2%)</t>
  </si>
  <si>
    <t>33 
(31.3%)</t>
  </si>
  <si>
    <t>1 
(0.9%)</t>
  </si>
  <si>
    <t>15 
(14.2%)</t>
  </si>
  <si>
    <t>29 
(31.9%)</t>
  </si>
  <si>
    <t>19 
(20.9%)</t>
  </si>
  <si>
    <t>26 
(28.6%)</t>
  </si>
  <si>
    <t>16 
(17.6%)</t>
  </si>
  <si>
    <t>1 
(1.1%)</t>
  </si>
  <si>
    <t>27 
(29.7%)</t>
  </si>
  <si>
    <t>Gesellschafts- und Sozialwissenschaften</t>
  </si>
  <si>
    <t>40 
(37.7%)</t>
  </si>
  <si>
    <t>6 
(5.7%)</t>
  </si>
  <si>
    <t>21 
(19.8%)</t>
  </si>
  <si>
    <t>11 
(10.4%)</t>
  </si>
  <si>
    <t>13 
(12.3%)</t>
  </si>
  <si>
    <t>14 
(29.8%)</t>
  </si>
  <si>
    <t>12 
(25.5%)</t>
  </si>
  <si>
    <t>4 
(8.5%)</t>
  </si>
  <si>
    <t>17 
(36.2%)</t>
  </si>
  <si>
    <t>19 
(40.4%)</t>
  </si>
  <si>
    <t>Medizin, Gesundheitswissenschaften</t>
  </si>
  <si>
    <t>12 
(18.2%)</t>
  </si>
  <si>
    <t>8 
(12.1%)</t>
  </si>
  <si>
    <t>22 
(33.3%)</t>
  </si>
  <si>
    <t>1 
(1.5%)</t>
  </si>
  <si>
    <t>23 
(34.8%)</t>
  </si>
  <si>
    <t>15 
(22.7%)</t>
  </si>
  <si>
    <t>Agrar- und Forstwissenschaften</t>
  </si>
  <si>
    <t>1 
(33.3%)</t>
  </si>
  <si>
    <t>2 
(66.7%)</t>
  </si>
  <si>
    <t>165 
(18.9%)</t>
  </si>
  <si>
    <t>301 
(34.5%)</t>
  </si>
  <si>
    <t>145 
(16.6%)</t>
  </si>
  <si>
    <t>224 
(25.7%)</t>
  </si>
  <si>
    <t>14 
(1.6%)</t>
  </si>
  <si>
    <t>23 
(2.6%)</t>
  </si>
  <si>
    <t>264 
(30.3%)</t>
  </si>
  <si>
    <t>79 
(21.9%)</t>
  </si>
  <si>
    <t>121 
(33.5%)</t>
  </si>
  <si>
    <t>69 
(19.1%)</t>
  </si>
  <si>
    <t>63 
(17.5%)</t>
  </si>
  <si>
    <t>11 
(3.0%)</t>
  </si>
  <si>
    <t>18 
(5.0%)</t>
  </si>
  <si>
    <t>60 
(16.6%)</t>
  </si>
  <si>
    <t>86 
(16.8%)</t>
  </si>
  <si>
    <t>180 
(35.2%)</t>
  </si>
  <si>
    <t>76 
(14.9%)</t>
  </si>
  <si>
    <t>161 
(31.5%)</t>
  </si>
  <si>
    <t>3 
(0.6%)</t>
  </si>
  <si>
    <t>5 
(1.0%)</t>
  </si>
  <si>
    <t>204 
(39.9%)</t>
  </si>
  <si>
    <t>Zuschnitt der Studiengänge</t>
  </si>
  <si>
    <t>Davon
englisch-sprachig</t>
  </si>
  <si>
    <r>
      <t>Klassisch</t>
    </r>
    <r>
      <rPr>
        <vertAlign val="superscript"/>
        <sz val="9"/>
        <rFont val="Arial"/>
        <family val="2"/>
      </rPr>
      <t>1)</t>
    </r>
  </si>
  <si>
    <r>
      <t>Ausdifferen-zierung</t>
    </r>
    <r>
      <rPr>
        <vertAlign val="superscript"/>
        <sz val="9"/>
        <rFont val="Arial"/>
        <family val="2"/>
      </rPr>
      <t>2)</t>
    </r>
  </si>
  <si>
    <r>
      <t>Bindestrich</t>
    </r>
    <r>
      <rPr>
        <vertAlign val="superscript"/>
        <sz val="9"/>
        <rFont val="Arial"/>
        <family val="2"/>
      </rPr>
      <t>3)</t>
    </r>
  </si>
  <si>
    <r>
      <t>Themen-fokussiert</t>
    </r>
    <r>
      <rPr>
        <vertAlign val="superscript"/>
        <sz val="9"/>
        <rFont val="Arial"/>
        <family val="2"/>
      </rPr>
      <t>4)</t>
    </r>
  </si>
  <si>
    <r>
      <t>FH-Variante</t>
    </r>
    <r>
      <rPr>
        <vertAlign val="superscript"/>
        <sz val="9"/>
        <rFont val="Arial"/>
        <family val="2"/>
      </rPr>
      <t>5)</t>
    </r>
  </si>
  <si>
    <r>
      <t>Akademi-sierung</t>
    </r>
    <r>
      <rPr>
        <vertAlign val="superscript"/>
        <sz val="9"/>
        <rFont val="Arial"/>
        <family val="2"/>
      </rPr>
      <t>6)</t>
    </r>
  </si>
  <si>
    <r>
      <t xml:space="preserve">
* Muster des inhaltlichen Zuschnitts von Studiengängen; Ergebnis einer Inhaltsanalyse der Studiengangsbezeichnungen durch das CHE:
1) Ein </t>
    </r>
    <r>
      <rPr>
        <b/>
        <sz val="8.5"/>
        <rFont val="Arial"/>
        <family val="2"/>
      </rPr>
      <t>klassisches,</t>
    </r>
    <r>
      <rPr>
        <sz val="8.5"/>
        <rFont val="Arial"/>
        <family val="2"/>
      </rPr>
      <t xml:space="preserve"> weiterhin auf ein Fach zugeschnittenes Studienangebot (z.B. Bachelor in Physik).
2) Eine </t>
    </r>
    <r>
      <rPr>
        <b/>
        <sz val="8.5"/>
        <rFont val="Arial"/>
        <family val="2"/>
      </rPr>
      <t>intradisziplinäre Ausdifferenzierung</t>
    </r>
    <r>
      <rPr>
        <sz val="8.5"/>
        <rFont val="Arial"/>
        <family val="2"/>
      </rPr>
      <t xml:space="preserve">, was bedeutet, dass sich der Studiengang auf Teilaspekte einer Disziplin (z.B. Marketing) oder deren Anwendung auf ein bestimmtes Berufsfeld spezialisiert (z.B. Tourismusbetriebswirtschaftslehre).
3) </t>
    </r>
    <r>
      <rPr>
        <b/>
        <sz val="8.5"/>
        <rFont val="Arial"/>
        <family val="2"/>
      </rPr>
      <t>Hybrid-/Bindestrich-Studiengänge</t>
    </r>
    <r>
      <rPr>
        <sz val="8.5"/>
        <rFont val="Arial"/>
        <family val="2"/>
      </rPr>
      <t xml:space="preserve">, die – unter Nennung der verschiedenen Disziplinen in ihrem Namen – mehrere Disziplinen in einem Studiengang miteinander vereinigen (z.B. „Wirtschaft und Recht“).
4) </t>
    </r>
    <r>
      <rPr>
        <b/>
        <sz val="8.5"/>
        <rFont val="Arial"/>
        <family val="2"/>
      </rPr>
      <t>Themenfokussierte Studiengänge</t>
    </r>
    <r>
      <rPr>
        <sz val="8.5"/>
        <rFont val="Arial"/>
        <family val="2"/>
      </rPr>
      <t xml:space="preserve">, die in ihrem Namen nur noch auf ein Anwendungsfeld oder Thema verweisen (z.B. „Erneuerbare Energien“).
5) Die </t>
    </r>
    <r>
      <rPr>
        <b/>
        <sz val="8.5"/>
        <rFont val="Arial"/>
        <family val="2"/>
      </rPr>
      <t>FH/HAW-Variante</t>
    </r>
    <r>
      <rPr>
        <sz val="8.5"/>
        <rFont val="Arial"/>
        <family val="2"/>
      </rPr>
      <t xml:space="preserve"> seit längerem an Universitäten bestehender Fächer (z.B.„Angewandte Psychologie“ an Fachhochschulen).
6) Die </t>
    </r>
    <r>
      <rPr>
        <b/>
        <sz val="8.5"/>
        <rFont val="Arial"/>
        <family val="2"/>
      </rPr>
      <t>Akademisierung</t>
    </r>
    <r>
      <rPr>
        <sz val="8.5"/>
        <rFont val="Arial"/>
        <family val="2"/>
      </rPr>
      <t xml:space="preserve"> neuer Berufsfelder, also das „Akademisieren“ von vorher im Berufsausbildungssystem verorteter Disziplinen, insbesondere in den
Gesundheitswissenschaften.
Quelle: Hachmeister, C.-D. (2017). Im Blickpunkt: Die Vielfalt der Studiengänge. Entwicklung des Studienanngebots in Deutschland zwischen 2014 und 2017. Gütersloh: CHE</t>
    </r>
  </si>
  <si>
    <r>
      <t>Studiengänge am 10.4.2018</t>
    </r>
    <r>
      <rPr>
        <vertAlign val="superscript"/>
        <sz val="9"/>
        <rFont val="Arial"/>
        <family val="2"/>
      </rPr>
      <t>2)</t>
    </r>
  </si>
  <si>
    <t>* Ohne Studiengänge, in die keine Studienanfängerinnen und -anfänger aufgenommen werden.
1) Die Ländersumme entspricht nicht der Summe der einzelnen Länder. Vermutlich liegen in der Datenbank Mehrfachzuweisungen vor. An 100% fehlende Anteile: Es liegen keine Angaben zu den Zulassungsmodalitäten vor. 
2) Örtliche Zulassungsbeschränkung einschließlich Auswahl- und Eignungsverfahren.
Quelle: HRK, Statistische Daten zur Einführung von Bachelor- und Masterstudiengängen, Wintersemester 2012/13; für die übrigen Stichtage wurden Recherchen im Hochschulkompass der HRK durchgeführt.</t>
  </si>
  <si>
    <r>
      <t>Zum Stichtag 19.4.2018</t>
    </r>
    <r>
      <rPr>
        <vertAlign val="superscript"/>
        <sz val="9"/>
        <color indexed="8"/>
        <rFont val="Arial"/>
        <family val="2"/>
      </rPr>
      <t>2)</t>
    </r>
  </si>
  <si>
    <t>* Ohne Studiengänge, in die keine Studienanfängerinnen und -anfänger aufgenommen werden. 
1) Universitäten einschließlich Kunst- und Musikhochschulen. 
2) Fachhochschulen einschließlich"Hochschulen eigenen Typs".
Quelle: HRK, Hochschulkompass</t>
  </si>
  <si>
    <r>
      <t>Fächergruppe</t>
    </r>
    <r>
      <rPr>
        <vertAlign val="superscript"/>
        <sz val="9"/>
        <rFont val="Arial"/>
        <family val="2"/>
      </rPr>
      <t>2)</t>
    </r>
  </si>
  <si>
    <r>
      <t>Agrar-, Forst- und Ernährungswiss., Veterinärmedizin</t>
    </r>
    <r>
      <rPr>
        <vertAlign val="superscript"/>
        <sz val="9"/>
        <rFont val="Arial"/>
        <family val="2"/>
      </rPr>
      <t>4)</t>
    </r>
  </si>
  <si>
    <r>
      <t>Geisteswissenschaften</t>
    </r>
    <r>
      <rPr>
        <vertAlign val="superscript"/>
        <sz val="9"/>
        <rFont val="Arial"/>
        <family val="2"/>
      </rPr>
      <t>3)</t>
    </r>
  </si>
  <si>
    <t>* Studienanfängerinnen und -anfänger im ersten Hochschulsemester.
1) Studienjahr = Sommer- plus nachfolgendes Wintersemester.
2) Die ab WS 2015/2016 gültige Fächersystematik bewirkt eine teilweise Neuzuordnung von Studienbereichen zu Fächergruppen (z.B. Informatik von Mathematik, Naturwissenschaften zu Ingenieurwissenschaften). Die Werte ab 2015 nur daher eingeschränkt mit den Vorjahren vergleichbar.
3) Bis zur Umstellung der Fächersystematik ab Wintersemester 2015/16 Sprach- und Kulturwissenschaften. 
4) Agrar-, Forst- und Ernährungswissenschaften seit der Umstellung der Fächersystematik ab Wintersemester 2015/16 einschließlich der Veterinärmedizin. 
Quelle: Statistische Ämter des Bundes und der Länder, Hochschulstatistik, eigene Berechnungen</t>
  </si>
  <si>
    <r>
      <t>Baden-Württemberg</t>
    </r>
    <r>
      <rPr>
        <vertAlign val="superscript"/>
        <sz val="9"/>
        <rFont val="Arial"/>
        <family val="2"/>
      </rPr>
      <t>5)</t>
    </r>
  </si>
  <si>
    <t>* Studienanfängerinnen und -anfänger im ersten Hochschulsemester. 
1) Studienjahr = Sommer- plus nachfolgendes Wintersemester.
2) Die ab WS 2015/2016 gültige Fächersystematik bewirkt eine teilweise Neuzuordnung von Studienbereichen zu Fächergruppen (z.B. Informatik von Mathematik, Naturwissenschaften zu Ingenieurwissenschaften). Die Werte ab 2015 nur daher eingeschränkt mit den Vorjahren vergleichbar.
3) Bis zur Umstellung der Fächersystematik ab Wintersemester 2015/16 Sprach- und Kulturwissenschaften. 
4) Agrar-, Forst- und Ernährungswissenschaften seit der Umstellung der Fächersystematik ab Wintersemester 2015/16 einschließlich der Veterinärmedizin. 
5) Seit 2008 wird die Duale Hochschule Baden-Württemberg, vormals Berufsakademie, zu den Fachhochschulen gezählt. Im Saarland wurde 2008 ebenfalls eine Berufsakademie in eine Fachhochschule umgewandelt (Deutsche Hochschule für Prävention und Gesundheitsmanagement). Deshalb steigt die Anfängerzahl von 2007 auf 2008 in diesen Ländern stark an.In Thüringen wurde die Duale Hochschule 2016 gegründet.
Quelle: Statistische Ämter des Bundes und der Länder, Hochschulstatistik, eigene Berechnungen</t>
  </si>
  <si>
    <t xml:space="preserve">Abb. F1-3A: Studienanfängeranteil* an Hochschulen in privater Trägerschaft** nach Art der Hochschule 1995 bis 2016 (in %) </t>
  </si>
  <si>
    <t>Darunter nach Fächergruppen (zeilenweise Prozentuierung)</t>
  </si>
  <si>
    <r>
      <t>Universitäten (staatlich und kirchlich)</t>
    </r>
    <r>
      <rPr>
        <vertAlign val="superscript"/>
        <sz val="9"/>
        <rFont val="Arial"/>
        <family val="2"/>
      </rPr>
      <t>1)</t>
    </r>
  </si>
  <si>
    <r>
      <t>Fachhochschulen (staatlich)</t>
    </r>
    <r>
      <rPr>
        <vertAlign val="superscript"/>
        <sz val="9"/>
        <rFont val="Arial"/>
        <family val="2"/>
      </rPr>
      <t>2)</t>
    </r>
  </si>
  <si>
    <t>Universitäten (staatlich und kirchlich)</t>
  </si>
  <si>
    <t>Fachhochschulen (staatlich)</t>
  </si>
  <si>
    <r>
      <t>In staatlicher Trägerschaft</t>
    </r>
    <r>
      <rPr>
        <vertAlign val="superscript"/>
        <sz val="9"/>
        <rFont val="Arial"/>
        <family val="2"/>
      </rPr>
      <t>1)</t>
    </r>
  </si>
  <si>
    <t>In staatlicher Trägerschaft</t>
  </si>
  <si>
    <t xml:space="preserve">* Studienberechtigte 2015, ein halbes Jahr vor dem Schulabschluss befragt.
** Werte 1 und 2 einer fünfstufigen Skala von 1 = sehr wichtig bis 5 = unwichtig.
1) Berufliches Gymnasium, Berufsoberschule, Fachoberschule, Berufsfachschule, Fachschule, Fachakademie.
Quelle: DZHW-Studienberechtigtenpanel </t>
  </si>
  <si>
    <t>* Ein halbes Jahr vor Schulabschluss befragt.
1) Berufliches Gymnasium, Berufsoberschule, Fachoberschule, Berufsfachschule, Fachschule, Fachakademie
Quelle: DZHW-Studienberechtigtenpanel</t>
  </si>
  <si>
    <t>WiSe 2003/04</t>
  </si>
  <si>
    <t>Sonstige 
(v. a. Diplom, Magister)</t>
  </si>
  <si>
    <t>Tab. F1-3web: Hochschulen* 1995, 2000 und 2005 bis 2016** nach Art und Trägerschaft (Anzahl)</t>
  </si>
  <si>
    <t>Tab. F1-5web: Bedeutung verschiedener Aspekte bei der Wahl des zukünftigen Ausbildungs- oder Studienorts 2015* nach Geschlecht, Bildungsherkunft, Migrationshintergrund, Schultyp und Bildungsabsicht (in %)**</t>
  </si>
  <si>
    <t>Tab. F1-6web: Angebot an grundständigen und weiterführenden Studiengängen* 2013, 2015, 2016, 2017 und 2018 nach Fachrichtungen** und Art des Abschlusses***</t>
  </si>
  <si>
    <t>Tab. F1-7web: Zuschnitt* der 2017 neu in den Hochschulkompass aufgenommenen Studienangebote</t>
  </si>
  <si>
    <t>Tab. F1-8web: Schwierigkeiten und Probleme bei der Wahl des nachschulischen Werdegangs 2008 bis 2015* nach Geschlecht, Bildungsherkunft, Migrationshintergrund und Schultyp (in %)</t>
  </si>
  <si>
    <t>Tab. F1-10web: Art der Zulassungsbeschränkung in den grundständigen Studiengängen* 2012 bis 2018 nach Ländern</t>
  </si>
  <si>
    <t>Tab. F1-11web: Weiterführende Studiengänge* 2011 und 2013 bis 2016 nach Art der Zulassungsbeschränkung</t>
  </si>
  <si>
    <t>Tab. F1-13web: Fächerstruktur nach Art und Trägerschaft der Hochschule 1995 bis 2015 (in % der Studienanfängerinnen- und anfänger im 1. Hochschulsemester)</t>
  </si>
  <si>
    <t>Tab. F1-15web: Studienanfängerinnen und -anfänger* in Fernstudiengängen 2005 bis 2016 nach Geschlecht, Art der Hochschule, Trägerschaft, Art der Studienberechtigung, Fächergruppen und Ländern</t>
  </si>
  <si>
    <t xml:space="preserve">Tab. F1-16web: Studienanfängerinnen und -anfänger* in dualen Studiengängen 2005 bis 2016 nach Geschlecht, Art der Hochschule, Trägerschaft, Art der Studienberechtigung, Fächergruppen und Ländern </t>
  </si>
  <si>
    <t>Tab. F1-14web: Studienformen in Bachelor- und Masterstudiengängen im August 2013, März 2016 und Mai 2018 nach Art der Hochschule und Trägerschaft</t>
  </si>
  <si>
    <t>Mai 2018</t>
  </si>
  <si>
    <t>Quelle: HRK, Hochschulkompass, 6.8.2013, 3.2.2016 und 7.5.2018, eigene Berechnungen</t>
  </si>
  <si>
    <t>Wintersemester 2017/18</t>
  </si>
  <si>
    <t>Tab. F1-9web: Bachelor- und Masterstudiengänge in den Wintersemestern 2005/06, 2010/11 bis 2017/18 nach Regelstudienzeit und Hochschulart</t>
  </si>
  <si>
    <r>
      <t>Hochschulen eigenen Typs</t>
    </r>
    <r>
      <rPr>
        <vertAlign val="superscript"/>
        <sz val="9"/>
        <rFont val="Arial"/>
        <family val="2"/>
      </rPr>
      <t>1)</t>
    </r>
  </si>
  <si>
    <t>1 Hochschule Geisenheim, Duale Hochschule Baden-Württemberg, Pädagogische Hochschulen.
Quelle: HRK, Statistische Daten zur Einführung von Bachelor- und Masterstudiengängen, verschiedene Jahrgänge</t>
  </si>
  <si>
    <t>Anzahl (in %, zeilenweise)</t>
  </si>
  <si>
    <t>Tab. F1-12web: Studiengänge mit dem Zulassungsmodus Auswahl- oder Eignungsprüfung im Januar 2018 (Anzahl)</t>
  </si>
  <si>
    <t>Zurück zum Inhalt</t>
  </si>
  <si>
    <t xml:space="preserve">Tab. F1-16web: Studienanfängerinnen und -anfänger in dualen Studiengängen 2005 bis 2016 nach Geschlecht, Art der Hochschule, Trägerschaft, Art der Studienberechtigung, Fächergruppen und Ländern </t>
  </si>
  <si>
    <t xml:space="preserve">Abb. F1-3A: Studienanfängeranteil an Hochschulen in privater Trägerschaft nach Art der Hochschule 1995 bis 2016 (in %) </t>
  </si>
  <si>
    <t>Tab. F1-1A: Studienanfängerinnen und -anfänger 2005 bis 2016 nach Trägerschaft der Hochschule</t>
  </si>
  <si>
    <t>Tab. F1-2A: Studiengänge an deutschen Hochschulen 2001 bis 2017 insgesamt und nach Art des Abschlusses (Anzahl)</t>
  </si>
  <si>
    <t>Tab. F1-3web: Hochschulen 1995, 2000 und 2005 bis 2016 nach Art und Trägerschaft (Anzahl)</t>
  </si>
  <si>
    <t>Tab. F1-5web: Bedeutung verschiedener Aspekte bei der Wahl des zukünftigen Ausbildungs- oder Studienorts 2015 nach Geschlecht, Bildungsherkunft, Migrationshintergrund, Schultyp und Bildungsabsicht (in %)</t>
  </si>
  <si>
    <t>Tab. F1-6web: Angebot an grundständigen und weiterführenden Studiengängen 2013, 2015, 2016, 2017 und 2018 nach Fachrichtungen und Art des Abschlusses</t>
  </si>
  <si>
    <t>Tab. F1-7web: Zuschnitt der 2017 neu in den Hochschulkompass aufgenommenen Studienangebote</t>
  </si>
  <si>
    <t>Tab. F1-8web: Schwierigkeiten und Probleme bei der Wahl des nachschulischen Werdegangs 2008 bis 2015 nach Geschlecht, Bildungsherkunft, Migrationshintergrund und Schultyp (in %)</t>
  </si>
  <si>
    <t>Tab. F1-10web: Art der Zulassungsbeschränkung in den grundständigen Studiengängen 2012 bis 2018 nach Ländern</t>
  </si>
  <si>
    <t>Tab. F1-11web: Weiterführende Studiengänge 2011 und 2013 bis 2016 nach Art der Zulassungsbeschränkung</t>
  </si>
  <si>
    <t>Tab. F1-15web: Studienanfängerinnen und -anfänger in Fernstudiengängen 2005 bis 2016 nach Geschlecht, Art der Hochschule, Trägerschaft, Art der Studienberechtigung, Fächergruppen und Ländern</t>
  </si>
  <si>
    <t>Abb. F1-4web: Grundständige Studiengänge nach Art der Zulassungsbeschränkung und Ländern zum Stichtag 10.04.2018 (in %)</t>
  </si>
  <si>
    <t>Abb. F1-5web: Weiterführende Studiengänge nach Art der Zulassungsbeschränkung und Ländern zum Stichtag 10.04.2018 (in %)</t>
  </si>
  <si>
    <r>
      <t>Tab. F1-4web: Studierende (ISCED 6</t>
    </r>
    <r>
      <rPr>
        <b/>
        <sz val="10"/>
        <rFont val="Calibri"/>
        <family val="2"/>
      </rPr>
      <t xml:space="preserve"> bis </t>
    </r>
    <r>
      <rPr>
        <b/>
        <sz val="10"/>
        <rFont val="Arial"/>
        <family val="2"/>
      </rPr>
      <t>8) in europäischen Staaten nach Trägerschaft der Hochschule und Fächergruppen* 2014</t>
    </r>
  </si>
  <si>
    <t>Tab. F1-4web: Studierende (ISCED 6 bis 8) in europäischen Staaten nach Trägerschaft der Hochschule und Fächergruppen 2014</t>
  </si>
  <si>
    <t>Ohne Migrations-hintergrund</t>
  </si>
  <si>
    <t>Mit Migrations-hintergrund</t>
  </si>
  <si>
    <t>Allgemein-bildend</t>
  </si>
  <si>
    <r>
      <t xml:space="preserve">Berufs-
bildend </t>
    </r>
    <r>
      <rPr>
        <vertAlign val="superscript"/>
        <sz val="9"/>
        <rFont val="Arial"/>
        <family val="2"/>
      </rPr>
      <t>1)</t>
    </r>
  </si>
  <si>
    <t>Studiengang</t>
  </si>
</sst>
</file>

<file path=xl/styles.xml><?xml version="1.0" encoding="utf-8"?>
<styleSheet xmlns="http://schemas.openxmlformats.org/spreadsheetml/2006/main" xmlns:mc="http://schemas.openxmlformats.org/markup-compatibility/2006" xmlns:x14ac="http://schemas.microsoft.com/office/spreadsheetml/2009/9/ac" mc:Ignorable="x14ac">
  <numFmts count="19">
    <numFmt numFmtId="44" formatCode="_-* #,##0.00\ &quot;€&quot;_-;\-* #,##0.00\ &quot;€&quot;_-;_-* &quot;-&quot;??\ &quot;€&quot;_-;_-@_-"/>
    <numFmt numFmtId="164" formatCode="_(&quot;$&quot;* #,##0_);_(&quot;$&quot;* \(#,##0\);_(&quot;$&quot;* &quot;-&quot;_);_(@_)"/>
    <numFmt numFmtId="165" formatCode="_(* #,##0_);_(* \(#,##0\);_(* &quot;-&quot;_);_(@_)"/>
    <numFmt numFmtId="166" formatCode="_(&quot;$&quot;* #,##0.00_);_(&quot;$&quot;* \(#,##0.00\);_(&quot;$&quot;* &quot;-&quot;??_);_(@_)"/>
    <numFmt numFmtId="167" formatCode="_(* #,##0.00_);_(* \(#,##0.00\);_(* &quot;-&quot;??_);_(@_)"/>
    <numFmt numFmtId="168" formatCode="0.0"/>
    <numFmt numFmtId="169" formatCode="#\ ###\ ##0;\-#\ ###\ ##0;\-;@"/>
    <numFmt numFmtId="170" formatCode="_-* #,##0.00\ [$€-1]_-;\-* #,##0.00\ [$€-1]_-;_-* &quot;-&quot;??\ [$€-1]_-"/>
    <numFmt numFmtId="171" formatCode="##\ ##"/>
    <numFmt numFmtId="172" formatCode="##\ ##\ #"/>
    <numFmt numFmtId="173" formatCode="##\ ##\ ##"/>
    <numFmt numFmtId="174" formatCode="##\ ##\ ##\ ###"/>
    <numFmt numFmtId="175" formatCode="\ \ \ @\ *."/>
    <numFmt numFmtId="176" formatCode="_(* #,##0_);_(* \(#,##0\);_(* &quot;-&quot;??_);_(@_)"/>
    <numFmt numFmtId="177" formatCode="_(* #,##0.0_);_(* \(#,##0.0\);_(* &quot;-&quot;??_);_(@_)"/>
    <numFmt numFmtId="178" formatCode="#,##0.0"/>
    <numFmt numFmtId="179" formatCode="_([$€]* #,##0.00_);_([$€]* \(#,##0.00\);_([$€]* &quot;-&quot;??_);_(@_)"/>
    <numFmt numFmtId="180" formatCode="[$-F400]h:mm:ss\ AM/PM"/>
    <numFmt numFmtId="181" formatCode="_-* #,##0\ _€_-;\-* #,##0\ _€_-;_-* &quot;-&quot;??\ _€_-;_-@_-"/>
  </numFmts>
  <fonts count="71">
    <font>
      <sz val="10"/>
      <name val="Arial"/>
    </font>
    <font>
      <sz val="10"/>
      <name val="Arial"/>
      <family val="2"/>
    </font>
    <font>
      <u/>
      <sz val="10"/>
      <color indexed="12"/>
      <name val="Arial"/>
      <family val="2"/>
    </font>
    <font>
      <sz val="9"/>
      <name val="Arial"/>
      <family val="2"/>
    </font>
    <font>
      <sz val="10"/>
      <name val="Arial"/>
      <family val="2"/>
    </font>
    <font>
      <sz val="9"/>
      <color indexed="8"/>
      <name val="Arial"/>
      <family val="2"/>
    </font>
    <font>
      <sz val="8"/>
      <name val="Arial"/>
      <family val="2"/>
    </font>
    <font>
      <sz val="8.5"/>
      <name val="Arial"/>
      <family val="2"/>
    </font>
    <font>
      <vertAlign val="superscript"/>
      <sz val="9"/>
      <name val="Arial"/>
      <family val="2"/>
    </font>
    <font>
      <b/>
      <sz val="10"/>
      <name val="Arial"/>
      <family val="2"/>
    </font>
    <font>
      <vertAlign val="superscript"/>
      <sz val="9"/>
      <color indexed="8"/>
      <name val="Arial"/>
      <family val="2"/>
    </font>
    <font>
      <sz val="11"/>
      <color indexed="8"/>
      <name val="Calibri"/>
      <family val="2"/>
    </font>
    <font>
      <sz val="8"/>
      <name val="Times New Roman"/>
      <family val="1"/>
    </font>
    <font>
      <sz val="11"/>
      <color indexed="9"/>
      <name val="Calibri"/>
      <family val="2"/>
    </font>
    <font>
      <b/>
      <sz val="11"/>
      <color indexed="63"/>
      <name val="Calibri"/>
      <family val="2"/>
    </font>
    <font>
      <b/>
      <sz val="11"/>
      <color indexed="52"/>
      <name val="Calibri"/>
      <family val="2"/>
    </font>
    <font>
      <sz val="11"/>
      <color indexed="62"/>
      <name val="Calibri"/>
      <family val="2"/>
    </font>
    <font>
      <b/>
      <sz val="11"/>
      <color indexed="8"/>
      <name val="Calibri"/>
      <family val="2"/>
    </font>
    <font>
      <i/>
      <sz val="11"/>
      <color indexed="23"/>
      <name val="Calibri"/>
      <family val="2"/>
    </font>
    <font>
      <b/>
      <sz val="8"/>
      <color indexed="8"/>
      <name val="MS Sans Serif"/>
      <family val="2"/>
    </font>
    <font>
      <sz val="11"/>
      <color indexed="17"/>
      <name val="Calibri"/>
      <family val="2"/>
    </font>
    <font>
      <sz val="11"/>
      <color indexed="60"/>
      <name val="Calibri"/>
      <family val="2"/>
    </font>
    <font>
      <sz val="11"/>
      <color indexed="20"/>
      <name val="Calibri"/>
      <family val="2"/>
    </font>
    <font>
      <sz val="10"/>
      <color indexed="8"/>
      <name val="Arial"/>
      <family val="2"/>
    </font>
    <font>
      <sz val="12"/>
      <name val="MetaNormalLF-Roman"/>
    </font>
    <font>
      <b/>
      <sz val="8"/>
      <name val="Arial"/>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color indexed="52"/>
      <name val="Calibri"/>
      <family val="2"/>
    </font>
    <font>
      <sz val="11"/>
      <color indexed="10"/>
      <name val="Calibri"/>
      <family val="2"/>
    </font>
    <font>
      <b/>
      <sz val="11"/>
      <color indexed="9"/>
      <name val="Calibri"/>
      <family val="2"/>
    </font>
    <font>
      <sz val="10"/>
      <name val="Arial"/>
      <family val="2"/>
    </font>
    <font>
      <b/>
      <sz val="8.5"/>
      <color indexed="12"/>
      <name val="MS Sans Serif"/>
      <family val="2"/>
    </font>
    <font>
      <b/>
      <sz val="8"/>
      <color indexed="12"/>
      <name val="Arial"/>
      <family val="2"/>
    </font>
    <font>
      <sz val="10"/>
      <name val="Times New Roman"/>
      <family val="1"/>
    </font>
    <font>
      <sz val="10"/>
      <color indexed="8"/>
      <name val="MS Sans Serif"/>
      <family val="2"/>
    </font>
    <font>
      <sz val="8"/>
      <color indexed="8"/>
      <name val="Arial"/>
      <family val="2"/>
    </font>
    <font>
      <sz val="10"/>
      <color indexed="8"/>
      <name val="Arial"/>
      <family val="2"/>
    </font>
    <font>
      <b/>
      <sz val="10"/>
      <name val="Arial"/>
      <family val="2"/>
    </font>
    <font>
      <b/>
      <u/>
      <sz val="10"/>
      <color indexed="8"/>
      <name val="MS Sans Serif"/>
      <family val="2"/>
    </font>
    <font>
      <b/>
      <sz val="8.5"/>
      <color indexed="8"/>
      <name val="MS Sans Serif"/>
      <family val="2"/>
    </font>
    <font>
      <sz val="8"/>
      <color indexed="8"/>
      <name val="MS Sans Serif"/>
      <family val="2"/>
    </font>
    <font>
      <b/>
      <u/>
      <sz val="8.5"/>
      <color indexed="8"/>
      <name val="MS Sans Serif"/>
      <family val="2"/>
    </font>
    <font>
      <sz val="10"/>
      <color indexed="8"/>
      <name val="Arial"/>
      <family val="2"/>
    </font>
    <font>
      <b/>
      <sz val="10"/>
      <name val="Arial"/>
      <family val="2"/>
    </font>
    <font>
      <sz val="10"/>
      <name val="Arial"/>
      <family val="2"/>
    </font>
    <font>
      <sz val="10"/>
      <name val="Arial"/>
      <family val="2"/>
    </font>
    <font>
      <u/>
      <sz val="10"/>
      <color indexed="12"/>
      <name val="Arial"/>
      <family val="2"/>
    </font>
    <font>
      <sz val="10"/>
      <name val="Arial"/>
      <family val="2"/>
    </font>
    <font>
      <sz val="11"/>
      <name val="Calibri"/>
      <family val="2"/>
    </font>
    <font>
      <sz val="10"/>
      <name val="NewCenturySchlbk"/>
    </font>
    <font>
      <sz val="8"/>
      <name val="Verdana"/>
      <family val="2"/>
    </font>
    <font>
      <sz val="10"/>
      <name val="Arial"/>
      <family val="2"/>
    </font>
    <font>
      <sz val="8.5"/>
      <color indexed="8"/>
      <name val="Arial"/>
      <family val="2"/>
    </font>
    <font>
      <sz val="10"/>
      <name val="MetaNormalLF-Roman"/>
    </font>
    <font>
      <sz val="10"/>
      <name val="Arial"/>
      <family val="2"/>
    </font>
    <font>
      <b/>
      <sz val="11"/>
      <name val="Arial"/>
      <family val="2"/>
    </font>
    <font>
      <sz val="11"/>
      <name val="Arial"/>
      <family val="2"/>
    </font>
    <font>
      <b/>
      <sz val="9"/>
      <name val="Arial"/>
      <family val="2"/>
    </font>
    <font>
      <b/>
      <sz val="9"/>
      <name val="Symbol"/>
      <family val="1"/>
    </font>
    <font>
      <u/>
      <sz val="7"/>
      <color indexed="12"/>
      <name val="MetaNormalLF-Roman"/>
      <family val="2"/>
    </font>
    <font>
      <sz val="8"/>
      <name val="MetaNormalLF-Roman"/>
    </font>
    <font>
      <b/>
      <sz val="9"/>
      <color indexed="8"/>
      <name val="Arial"/>
      <family val="2"/>
    </font>
    <font>
      <sz val="11"/>
      <color theme="1"/>
      <name val="Calibri"/>
      <family val="2"/>
      <scheme val="minor"/>
    </font>
    <font>
      <sz val="10"/>
      <color rgb="FFFF0000"/>
      <name val="Arial"/>
      <family val="2"/>
    </font>
    <font>
      <sz val="10"/>
      <name val="Arial"/>
      <family val="2"/>
    </font>
    <font>
      <sz val="8.5"/>
      <color indexed="8"/>
      <name val="Helvetica"/>
      <family val="2"/>
    </font>
    <font>
      <b/>
      <sz val="8.5"/>
      <name val="Arial"/>
      <family val="2"/>
    </font>
    <font>
      <b/>
      <sz val="10"/>
      <name val="Calibri"/>
      <family val="2"/>
    </font>
  </fonts>
  <fills count="32">
    <fill>
      <patternFill patternType="none"/>
    </fill>
    <fill>
      <patternFill patternType="gray125"/>
    </fill>
    <fill>
      <patternFill patternType="solid">
        <fgColor indexed="22"/>
      </patternFill>
    </fill>
    <fill>
      <patternFill patternType="solid">
        <fgColor indexed="45"/>
      </patternFill>
    </fill>
    <fill>
      <patternFill patternType="solid">
        <fgColor indexed="47"/>
      </patternFill>
    </fill>
    <fill>
      <patternFill patternType="solid">
        <fgColor indexed="42"/>
      </patternFill>
    </fill>
    <fill>
      <patternFill patternType="solid">
        <fgColor indexed="26"/>
      </patternFill>
    </fill>
    <fill>
      <patternFill patternType="solid">
        <fgColor indexed="27"/>
      </patternFill>
    </fill>
    <fill>
      <patternFill patternType="solid">
        <fgColor indexed="44"/>
      </patternFill>
    </fill>
    <fill>
      <patternFill patternType="solid">
        <fgColor indexed="29"/>
      </patternFill>
    </fill>
    <fill>
      <patternFill patternType="solid">
        <fgColor indexed="43"/>
      </patternFill>
    </fill>
    <fill>
      <patternFill patternType="solid">
        <fgColor indexed="49"/>
      </patternFill>
    </fill>
    <fill>
      <patternFill patternType="solid">
        <fgColor indexed="36"/>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31"/>
        <bgColor indexed="64"/>
      </patternFill>
    </fill>
    <fill>
      <patternFill patternType="solid">
        <fgColor indexed="22"/>
        <bgColor indexed="64"/>
      </patternFill>
    </fill>
    <fill>
      <patternFill patternType="solid">
        <fgColor indexed="22"/>
        <bgColor indexed="10"/>
      </patternFill>
    </fill>
    <fill>
      <patternFill patternType="solid">
        <fgColor indexed="9"/>
        <bgColor indexed="64"/>
      </patternFill>
    </fill>
    <fill>
      <patternFill patternType="solid">
        <fgColor indexed="22"/>
        <bgColor indexed="8"/>
      </patternFill>
    </fill>
    <fill>
      <patternFill patternType="solid">
        <fgColor indexed="10"/>
        <bgColor indexed="64"/>
      </patternFill>
    </fill>
    <fill>
      <patternFill patternType="solid">
        <fgColor indexed="44"/>
        <bgColor indexed="64"/>
      </patternFill>
    </fill>
    <fill>
      <patternFill patternType="solid">
        <fgColor theme="3" tint="0.79998168889431442"/>
        <bgColor indexed="64"/>
      </patternFill>
    </fill>
    <fill>
      <patternFill patternType="solid">
        <fgColor theme="0" tint="-0.249977111117893"/>
        <bgColor indexed="64"/>
      </patternFill>
    </fill>
    <fill>
      <patternFill patternType="solid">
        <fgColor theme="0"/>
        <bgColor indexed="64"/>
      </patternFill>
    </fill>
    <fill>
      <patternFill patternType="solid">
        <fgColor theme="0" tint="-0.14999847407452621"/>
        <bgColor indexed="64"/>
      </patternFill>
    </fill>
    <fill>
      <patternFill patternType="solid">
        <fgColor rgb="FFC6D9F1"/>
        <bgColor indexed="64"/>
      </patternFill>
    </fill>
    <fill>
      <patternFill patternType="solid">
        <fgColor rgb="FFBFBFBF"/>
        <bgColor indexed="64"/>
      </patternFill>
    </fill>
    <fill>
      <patternFill patternType="solid">
        <fgColor rgb="FFD9D9D9"/>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4"/>
      </left>
      <right style="double">
        <color indexed="64"/>
      </right>
      <top style="double">
        <color indexed="64"/>
      </top>
      <bottom style="double">
        <color indexed="64"/>
      </bottom>
      <diagonal/>
    </border>
    <border>
      <left/>
      <right/>
      <top style="thin">
        <color indexed="62"/>
      </top>
      <bottom style="double">
        <color indexed="62"/>
      </bottom>
      <diagonal/>
    </border>
    <border>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22"/>
      </left>
      <right style="thin">
        <color indexed="22"/>
      </right>
      <top style="thin">
        <color indexed="22"/>
      </top>
      <bottom style="thin">
        <color indexed="22"/>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style="thin">
        <color indexed="64"/>
      </right>
      <top/>
      <bottom/>
      <diagonal/>
    </border>
    <border>
      <left style="thin">
        <color indexed="64"/>
      </left>
      <right/>
      <top/>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8"/>
      </right>
      <top/>
      <bottom/>
      <diagonal/>
    </border>
    <border>
      <left style="thin">
        <color indexed="8"/>
      </left>
      <right style="thin">
        <color indexed="8"/>
      </right>
      <top/>
      <bottom/>
      <diagonal/>
    </border>
    <border>
      <left style="thin">
        <color indexed="8"/>
      </left>
      <right/>
      <top/>
      <bottom/>
      <diagonal/>
    </border>
    <border>
      <left/>
      <right style="thin">
        <color indexed="64"/>
      </right>
      <top style="thin">
        <color indexed="64"/>
      </top>
      <bottom/>
      <diagonal/>
    </border>
  </borders>
  <cellStyleXfs count="272">
    <xf numFmtId="0" fontId="0" fillId="0" borderId="0"/>
    <xf numFmtId="0" fontId="11" fillId="2" borderId="0" applyNumberFormat="0" applyBorder="0" applyAlignment="0" applyProtection="0"/>
    <xf numFmtId="0" fontId="11" fillId="4" borderId="0" applyNumberFormat="0" applyBorder="0" applyAlignment="0" applyProtection="0"/>
    <xf numFmtId="0" fontId="11" fillId="6" borderId="0" applyNumberFormat="0" applyBorder="0" applyAlignment="0" applyProtection="0"/>
    <xf numFmtId="0" fontId="11" fillId="2" borderId="0" applyNumberFormat="0" applyBorder="0" applyAlignment="0" applyProtection="0"/>
    <xf numFmtId="0" fontId="11" fillId="7" borderId="0" applyNumberFormat="0" applyBorder="0" applyAlignment="0" applyProtection="0"/>
    <xf numFmtId="0" fontId="11" fillId="4" borderId="0" applyNumberFormat="0" applyBorder="0" applyAlignment="0" applyProtection="0"/>
    <xf numFmtId="175" fontId="6" fillId="0" borderId="0"/>
    <xf numFmtId="171" fontId="12" fillId="0" borderId="1">
      <alignment horizontal="left"/>
    </xf>
    <xf numFmtId="171" fontId="12" fillId="0" borderId="1">
      <alignment horizontal="left"/>
    </xf>
    <xf numFmtId="0" fontId="11" fillId="2" borderId="0" applyNumberFormat="0" applyBorder="0" applyAlignment="0" applyProtection="0"/>
    <xf numFmtId="0" fontId="11" fillId="9" borderId="0" applyNumberFormat="0" applyBorder="0" applyAlignment="0" applyProtection="0"/>
    <xf numFmtId="0" fontId="11" fillId="10" borderId="0" applyNumberFormat="0" applyBorder="0" applyAlignment="0" applyProtection="0"/>
    <xf numFmtId="0" fontId="11" fillId="2" borderId="0" applyNumberFormat="0" applyBorder="0" applyAlignment="0" applyProtection="0"/>
    <xf numFmtId="0" fontId="11" fillId="8" borderId="0" applyNumberFormat="0" applyBorder="0" applyAlignment="0" applyProtection="0"/>
    <xf numFmtId="0" fontId="11" fillId="4" borderId="0" applyNumberFormat="0" applyBorder="0" applyAlignment="0" applyProtection="0"/>
    <xf numFmtId="172" fontId="12" fillId="0" borderId="1">
      <alignment horizontal="left"/>
    </xf>
    <xf numFmtId="172" fontId="12" fillId="0" borderId="1">
      <alignment horizontal="left"/>
    </xf>
    <xf numFmtId="173" fontId="12" fillId="0" borderId="1">
      <alignment horizontal="left"/>
    </xf>
    <xf numFmtId="173" fontId="12" fillId="0" borderId="1">
      <alignment horizontal="left"/>
    </xf>
    <xf numFmtId="0" fontId="13" fillId="11" borderId="0" applyNumberFormat="0" applyBorder="0" applyAlignment="0" applyProtection="0"/>
    <xf numFmtId="0" fontId="13" fillId="9" borderId="0" applyNumberFormat="0" applyBorder="0" applyAlignment="0" applyProtection="0"/>
    <xf numFmtId="0" fontId="13" fillId="10" borderId="0" applyNumberFormat="0" applyBorder="0" applyAlignment="0" applyProtection="0"/>
    <xf numFmtId="0" fontId="13" fillId="13" borderId="0" applyNumberFormat="0" applyBorder="0" applyAlignment="0" applyProtection="0"/>
    <xf numFmtId="0" fontId="13" fillId="11" borderId="0" applyNumberFormat="0" applyBorder="0" applyAlignment="0" applyProtection="0"/>
    <xf numFmtId="0" fontId="13" fillId="4" borderId="0" applyNumberFormat="0" applyBorder="0" applyAlignment="0" applyProtection="0"/>
    <xf numFmtId="174" fontId="12" fillId="0" borderId="1">
      <alignment horizontal="left"/>
    </xf>
    <xf numFmtId="174" fontId="12" fillId="0" borderId="1">
      <alignment horizontal="left"/>
    </xf>
    <xf numFmtId="0" fontId="13" fillId="14" borderId="0" applyNumberFormat="0" applyBorder="0" applyAlignment="0" applyProtection="0"/>
    <xf numFmtId="0" fontId="13" fillId="14"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6" borderId="0" applyNumberFormat="0" applyBorder="0" applyAlignment="0" applyProtection="0"/>
    <xf numFmtId="0" fontId="13" fillId="16"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3" fillId="11" borderId="0" applyNumberFormat="0" applyBorder="0" applyAlignment="0" applyProtection="0"/>
    <xf numFmtId="0" fontId="13" fillId="11" borderId="0" applyNumberFormat="0" applyBorder="0" applyAlignment="0" applyProtection="0"/>
    <xf numFmtId="0" fontId="13" fillId="17" borderId="0" applyNumberFormat="0" applyBorder="0" applyAlignment="0" applyProtection="0"/>
    <xf numFmtId="0" fontId="13" fillId="17" borderId="0" applyNumberFormat="0" applyBorder="0" applyAlignment="0" applyProtection="0"/>
    <xf numFmtId="0" fontId="14" fillId="2" borderId="2" applyNumberFormat="0" applyAlignment="0" applyProtection="0"/>
    <xf numFmtId="0" fontId="14" fillId="2" borderId="2" applyNumberFormat="0" applyAlignment="0" applyProtection="0"/>
    <xf numFmtId="0" fontId="15" fillId="2" borderId="3" applyNumberFormat="0" applyAlignment="0" applyProtection="0"/>
    <xf numFmtId="0" fontId="15" fillId="2" borderId="3" applyNumberFormat="0" applyAlignment="0" applyProtection="0"/>
    <xf numFmtId="0" fontId="6" fillId="18" borderId="4"/>
    <xf numFmtId="0" fontId="6" fillId="0" borderId="1"/>
    <xf numFmtId="0" fontId="34" fillId="19" borderId="0">
      <alignment horizontal="center" vertical="center"/>
    </xf>
    <xf numFmtId="0" fontId="1" fillId="20" borderId="0">
      <alignment horizontal="center" wrapText="1"/>
    </xf>
    <xf numFmtId="0" fontId="4" fillId="20" borderId="0">
      <alignment horizontal="center" wrapText="1"/>
    </xf>
    <xf numFmtId="0" fontId="48" fillId="20" borderId="0">
      <alignment horizontal="center" wrapText="1"/>
    </xf>
    <xf numFmtId="0" fontId="1" fillId="20" borderId="0">
      <alignment horizontal="center" wrapText="1"/>
    </xf>
    <xf numFmtId="0" fontId="1" fillId="20" borderId="0">
      <alignment horizontal="center" wrapText="1"/>
    </xf>
    <xf numFmtId="0" fontId="1" fillId="20" borderId="0">
      <alignment horizontal="center" wrapText="1"/>
    </xf>
    <xf numFmtId="0" fontId="48" fillId="20" borderId="0">
      <alignment horizontal="center" wrapText="1"/>
    </xf>
    <xf numFmtId="0" fontId="1" fillId="20" borderId="0">
      <alignment horizontal="center" wrapText="1"/>
    </xf>
    <xf numFmtId="0" fontId="1" fillId="20" borderId="0">
      <alignment horizontal="center" wrapText="1"/>
    </xf>
    <xf numFmtId="0" fontId="57" fillId="20" borderId="0">
      <alignment horizontal="center" wrapText="1"/>
    </xf>
    <xf numFmtId="0" fontId="35" fillId="19" borderId="0">
      <alignment horizontal="center"/>
    </xf>
    <xf numFmtId="165" fontId="36" fillId="0" borderId="0" applyFont="0" applyFill="0" applyBorder="0" applyAlignment="0" applyProtection="0"/>
    <xf numFmtId="167" fontId="36" fillId="0" borderId="0" applyFont="0" applyFill="0" applyBorder="0" applyAlignment="0" applyProtection="0"/>
    <xf numFmtId="164" fontId="36" fillId="0" borderId="0" applyFont="0" applyFill="0" applyBorder="0" applyAlignment="0" applyProtection="0"/>
    <xf numFmtId="166" fontId="36" fillId="0" borderId="0" applyFont="0" applyFill="0" applyBorder="0" applyAlignment="0" applyProtection="0"/>
    <xf numFmtId="0" fontId="37" fillId="21" borderId="4" applyBorder="0">
      <protection locked="0"/>
    </xf>
    <xf numFmtId="0" fontId="37" fillId="21" borderId="4" applyBorder="0">
      <protection locked="0"/>
    </xf>
    <xf numFmtId="0" fontId="37" fillId="21" borderId="4" applyBorder="0">
      <protection locked="0"/>
    </xf>
    <xf numFmtId="0" fontId="16" fillId="4" borderId="3" applyNumberFormat="0" applyAlignment="0" applyProtection="0"/>
    <xf numFmtId="0" fontId="16" fillId="4" borderId="3" applyNumberFormat="0" applyAlignment="0" applyProtection="0"/>
    <xf numFmtId="0" fontId="17" fillId="0" borderId="5" applyNumberFormat="0" applyFill="0" applyAlignment="0" applyProtection="0"/>
    <xf numFmtId="0" fontId="17" fillId="0" borderId="5" applyNumberFormat="0" applyFill="0" applyAlignment="0" applyProtection="0"/>
    <xf numFmtId="0" fontId="18" fillId="0" borderId="0" applyNumberFormat="0" applyFill="0" applyBorder="0" applyAlignment="0" applyProtection="0"/>
    <xf numFmtId="0" fontId="18" fillId="0" borderId="0" applyNumberFormat="0" applyFill="0" applyBorder="0" applyAlignment="0" applyProtection="0"/>
    <xf numFmtId="170" fontId="1" fillId="0" borderId="0" applyFont="0" applyFill="0" applyBorder="0" applyAlignment="0" applyProtection="0"/>
    <xf numFmtId="170" fontId="4" fillId="0" borderId="0" applyFont="0" applyFill="0" applyBorder="0" applyAlignment="0" applyProtection="0"/>
    <xf numFmtId="170" fontId="48" fillId="0" borderId="0" applyFont="0" applyFill="0" applyBorder="0" applyAlignment="0" applyProtection="0"/>
    <xf numFmtId="170" fontId="1" fillId="0" borderId="0" applyFont="0" applyFill="0" applyBorder="0" applyAlignment="0" applyProtection="0"/>
    <xf numFmtId="179"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9" fontId="1" fillId="0" borderId="0" applyFont="0" applyFill="0" applyBorder="0" applyAlignment="0" applyProtection="0"/>
    <xf numFmtId="170" fontId="48" fillId="0" borderId="0" applyFont="0" applyFill="0" applyBorder="0" applyAlignment="0" applyProtection="0"/>
    <xf numFmtId="170" fontId="1" fillId="0" borderId="0" applyFont="0" applyFill="0" applyBorder="0" applyAlignment="0" applyProtection="0"/>
    <xf numFmtId="179" fontId="1" fillId="0" borderId="0" applyFont="0" applyFill="0" applyBorder="0" applyAlignment="0" applyProtection="0"/>
    <xf numFmtId="44" fontId="1" fillId="0" borderId="0" applyFont="0" applyFill="0" applyBorder="0" applyAlignment="0" applyProtection="0"/>
    <xf numFmtId="179" fontId="57" fillId="0" borderId="0" applyFont="0" applyFill="0" applyBorder="0" applyAlignment="0" applyProtection="0"/>
    <xf numFmtId="0" fontId="38" fillId="19" borderId="1">
      <alignment horizontal="left"/>
    </xf>
    <xf numFmtId="0" fontId="39" fillId="19" borderId="0">
      <alignment horizontal="left"/>
    </xf>
    <xf numFmtId="0" fontId="45" fillId="19" borderId="0">
      <alignment horizontal="left"/>
    </xf>
    <xf numFmtId="0" fontId="23" fillId="19" borderId="0">
      <alignment horizontal="left"/>
    </xf>
    <xf numFmtId="0" fontId="23" fillId="19" borderId="0">
      <alignment horizontal="left"/>
    </xf>
    <xf numFmtId="0" fontId="19" fillId="22" borderId="0">
      <alignment horizontal="right" vertical="top" wrapText="1"/>
    </xf>
    <xf numFmtId="0" fontId="19" fillId="22" borderId="0">
      <alignment horizontal="right" vertical="top" textRotation="90" wrapText="1"/>
    </xf>
    <xf numFmtId="0" fontId="19" fillId="22" borderId="0">
      <alignment horizontal="right" vertical="top" textRotation="90" wrapText="1"/>
    </xf>
    <xf numFmtId="0" fontId="19" fillId="22" borderId="0">
      <alignment horizontal="right" vertical="top" textRotation="90" wrapText="1"/>
    </xf>
    <xf numFmtId="0" fontId="19" fillId="22" borderId="0">
      <alignment horizontal="right" vertical="top" textRotation="90" wrapText="1"/>
    </xf>
    <xf numFmtId="0" fontId="20" fillId="5" borderId="0" applyNumberFormat="0" applyBorder="0" applyAlignment="0" applyProtection="0"/>
    <xf numFmtId="0" fontId="20" fillId="5" borderId="0" applyNumberFormat="0" applyBorder="0" applyAlignment="0" applyProtection="0"/>
    <xf numFmtId="0" fontId="2" fillId="0" borderId="0" applyNumberFormat="0" applyFill="0" applyBorder="0" applyAlignment="0" applyProtection="0">
      <alignment vertical="top"/>
      <protection locked="0"/>
    </xf>
    <xf numFmtId="0" fontId="2" fillId="0" borderId="0" applyNumberFormat="0" applyFill="0" applyBorder="0" applyAlignment="0" applyProtection="0">
      <alignment vertical="top"/>
      <protection locked="0"/>
    </xf>
    <xf numFmtId="0" fontId="2" fillId="0" borderId="0" applyNumberFormat="0" applyFill="0" applyBorder="0" applyAlignment="0" applyProtection="0">
      <alignment vertical="top"/>
      <protection locked="0"/>
    </xf>
    <xf numFmtId="0" fontId="2" fillId="0" borderId="0" applyNumberFormat="0" applyFill="0" applyBorder="0" applyAlignment="0" applyProtection="0">
      <alignment vertical="top"/>
      <protection locked="0"/>
    </xf>
    <xf numFmtId="0" fontId="2" fillId="0" borderId="0" applyNumberFormat="0" applyFill="0" applyBorder="0" applyAlignment="0" applyProtection="0">
      <alignment vertical="top"/>
      <protection locked="0"/>
    </xf>
    <xf numFmtId="0" fontId="49" fillId="0" borderId="0" applyNumberFormat="0" applyFill="0" applyBorder="0" applyAlignment="0" applyProtection="0">
      <alignment vertical="top"/>
      <protection locked="0"/>
    </xf>
    <xf numFmtId="0" fontId="62" fillId="0" borderId="0" applyNumberFormat="0" applyFill="0" applyBorder="0" applyAlignment="0" applyProtection="0">
      <alignment vertical="top"/>
      <protection locked="0"/>
    </xf>
    <xf numFmtId="0" fontId="40" fillId="20" borderId="0">
      <alignment horizontal="center"/>
    </xf>
    <xf numFmtId="0" fontId="46" fillId="20" borderId="0">
      <alignment horizontal="center"/>
    </xf>
    <xf numFmtId="0" fontId="9" fillId="20" borderId="0">
      <alignment horizontal="center"/>
    </xf>
    <xf numFmtId="0" fontId="9" fillId="20" borderId="0">
      <alignment horizontal="center"/>
    </xf>
    <xf numFmtId="167" fontId="1" fillId="0" borderId="0" applyFont="0" applyFill="0" applyBorder="0" applyAlignment="0" applyProtection="0"/>
    <xf numFmtId="167" fontId="50" fillId="0" borderId="0" applyFont="0" applyFill="0" applyBorder="0" applyAlignment="0" applyProtection="0"/>
    <xf numFmtId="167" fontId="1" fillId="0" borderId="0" applyFont="0" applyFill="0" applyBorder="0" applyAlignment="0" applyProtection="0"/>
    <xf numFmtId="167" fontId="57" fillId="0" borderId="0" applyFont="0" applyFill="0" applyBorder="0" applyAlignment="0" applyProtection="0"/>
    <xf numFmtId="0" fontId="6" fillId="19" borderId="6">
      <alignment wrapText="1"/>
    </xf>
    <xf numFmtId="0" fontId="6" fillId="19" borderId="6">
      <alignment wrapText="1"/>
    </xf>
    <xf numFmtId="0" fontId="6" fillId="19" borderId="7"/>
    <xf numFmtId="0" fontId="6" fillId="19" borderId="7"/>
    <xf numFmtId="0" fontId="6" fillId="19" borderId="8"/>
    <xf numFmtId="0" fontId="6" fillId="19" borderId="8"/>
    <xf numFmtId="0" fontId="6" fillId="19" borderId="9">
      <alignment horizontal="center" wrapText="1"/>
    </xf>
    <xf numFmtId="0" fontId="21" fillId="10" borderId="0" applyNumberFormat="0" applyBorder="0" applyAlignment="0" applyProtection="0"/>
    <xf numFmtId="0" fontId="21" fillId="10" borderId="0" applyNumberFormat="0" applyBorder="0" applyAlignment="0" applyProtection="0"/>
    <xf numFmtId="0" fontId="48" fillId="0" borderId="0"/>
    <xf numFmtId="0" fontId="33" fillId="0" borderId="0"/>
    <xf numFmtId="0" fontId="47" fillId="0" borderId="0"/>
    <xf numFmtId="0" fontId="48" fillId="0" borderId="0"/>
    <xf numFmtId="0" fontId="1" fillId="0" borderId="0"/>
    <xf numFmtId="0" fontId="1" fillId="0" borderId="0"/>
    <xf numFmtId="0" fontId="1" fillId="0" borderId="0"/>
    <xf numFmtId="0" fontId="48" fillId="0" borderId="0"/>
    <xf numFmtId="0" fontId="1" fillId="0" borderId="0"/>
    <xf numFmtId="0" fontId="1" fillId="0" borderId="0"/>
    <xf numFmtId="0" fontId="1" fillId="0" borderId="0"/>
    <xf numFmtId="0" fontId="1" fillId="0" borderId="0"/>
    <xf numFmtId="0" fontId="37" fillId="0" borderId="0"/>
    <xf numFmtId="0" fontId="11" fillId="6" borderId="10" applyNumberFormat="0" applyFont="0" applyAlignment="0" applyProtection="0"/>
    <xf numFmtId="0" fontId="1" fillId="6" borderId="10" applyNumberFormat="0" applyFont="0" applyAlignment="0" applyProtection="0"/>
    <xf numFmtId="9" fontId="23" fillId="0" borderId="0" applyFont="0" applyFill="0" applyBorder="0" applyAlignment="0" applyProtection="0"/>
    <xf numFmtId="9" fontId="23" fillId="0" borderId="0" applyFont="0" applyFill="0" applyBorder="0" applyAlignment="0" applyProtection="0"/>
    <xf numFmtId="9" fontId="1" fillId="0" borderId="0" applyNumberFormat="0" applyFont="0" applyFill="0" applyBorder="0" applyAlignment="0" applyProtection="0"/>
    <xf numFmtId="0" fontId="6" fillId="19" borderId="1"/>
    <xf numFmtId="0" fontId="34" fillId="19" borderId="0">
      <alignment horizontal="right"/>
    </xf>
    <xf numFmtId="0" fontId="41" fillId="23" borderId="0">
      <alignment horizontal="center"/>
    </xf>
    <xf numFmtId="0" fontId="42" fillId="20" borderId="0"/>
    <xf numFmtId="0" fontId="43" fillId="22" borderId="11">
      <alignment horizontal="left" vertical="top" wrapText="1"/>
    </xf>
    <xf numFmtId="0" fontId="43" fillId="22" borderId="11">
      <alignment horizontal="left" vertical="top" wrapText="1"/>
    </xf>
    <xf numFmtId="0" fontId="43" fillId="22" borderId="11">
      <alignment horizontal="left" vertical="top" wrapText="1"/>
    </xf>
    <xf numFmtId="0" fontId="43" fillId="22" borderId="12">
      <alignment horizontal="left" vertical="top"/>
    </xf>
    <xf numFmtId="0" fontId="43" fillId="22" borderId="12">
      <alignment horizontal="left" vertical="top"/>
    </xf>
    <xf numFmtId="0" fontId="43" fillId="22" borderId="12">
      <alignment horizontal="left" vertical="top"/>
    </xf>
    <xf numFmtId="0" fontId="22" fillId="3" borderId="0" applyNumberFormat="0" applyBorder="0" applyAlignment="0" applyProtection="0"/>
    <xf numFmtId="0" fontId="22" fillId="3" borderId="0" applyNumberFormat="0" applyBorder="0" applyAlignment="0" applyProtection="0"/>
    <xf numFmtId="0" fontId="65" fillId="0" borderId="0"/>
    <xf numFmtId="0" fontId="1" fillId="0" borderId="0"/>
    <xf numFmtId="0" fontId="56" fillId="0" borderId="0"/>
    <xf numFmtId="0" fontId="63" fillId="0" borderId="0"/>
    <xf numFmtId="0" fontId="23" fillId="0" borderId="0"/>
    <xf numFmtId="0" fontId="4" fillId="0" borderId="0"/>
    <xf numFmtId="0" fontId="48" fillId="0" borderId="0"/>
    <xf numFmtId="0" fontId="1" fillId="0" borderId="0"/>
    <xf numFmtId="0" fontId="1" fillId="0" borderId="0"/>
    <xf numFmtId="0" fontId="1" fillId="0" borderId="0"/>
    <xf numFmtId="0" fontId="23" fillId="0" borderId="0"/>
    <xf numFmtId="0" fontId="23" fillId="0" borderId="0"/>
    <xf numFmtId="0" fontId="23" fillId="0" borderId="0"/>
    <xf numFmtId="0" fontId="23" fillId="0" borderId="0"/>
    <xf numFmtId="0" fontId="23" fillId="0" borderId="0"/>
    <xf numFmtId="0" fontId="52" fillId="0" borderId="0"/>
    <xf numFmtId="0" fontId="4" fillId="0" borderId="0"/>
    <xf numFmtId="0" fontId="48" fillId="0" borderId="0"/>
    <xf numFmtId="0" fontId="1" fillId="0" borderId="0"/>
    <xf numFmtId="0" fontId="11" fillId="0" borderId="0"/>
    <xf numFmtId="0" fontId="1" fillId="0" borderId="0"/>
    <xf numFmtId="0" fontId="1" fillId="0" borderId="0"/>
    <xf numFmtId="0" fontId="4" fillId="0" borderId="0"/>
    <xf numFmtId="0" fontId="48" fillId="0" borderId="0"/>
    <xf numFmtId="0" fontId="1" fillId="0" borderId="0"/>
    <xf numFmtId="0" fontId="1" fillId="0" borderId="0"/>
    <xf numFmtId="0" fontId="1" fillId="0" borderId="0"/>
    <xf numFmtId="0" fontId="4" fillId="0" borderId="0"/>
    <xf numFmtId="0" fontId="48" fillId="0" borderId="0"/>
    <xf numFmtId="0" fontId="1" fillId="0" borderId="0"/>
    <xf numFmtId="0" fontId="1" fillId="0" borderId="0"/>
    <xf numFmtId="0" fontId="1" fillId="0" borderId="0"/>
    <xf numFmtId="0" fontId="4" fillId="0" borderId="0"/>
    <xf numFmtId="0" fontId="48" fillId="0" borderId="0"/>
    <xf numFmtId="0" fontId="1" fillId="0" borderId="0"/>
    <xf numFmtId="0" fontId="1" fillId="0" borderId="0"/>
    <xf numFmtId="0" fontId="1" fillId="0" borderId="0"/>
    <xf numFmtId="0" fontId="4" fillId="0" borderId="0"/>
    <xf numFmtId="0" fontId="48" fillId="0" borderId="0"/>
    <xf numFmtId="0" fontId="1" fillId="0" borderId="0"/>
    <xf numFmtId="0" fontId="1" fillId="0" borderId="0"/>
    <xf numFmtId="0" fontId="1" fillId="0" borderId="0"/>
    <xf numFmtId="0" fontId="4" fillId="0" borderId="0"/>
    <xf numFmtId="0" fontId="48" fillId="0" borderId="0"/>
    <xf numFmtId="0" fontId="1" fillId="0" borderId="0"/>
    <xf numFmtId="0" fontId="1" fillId="0" borderId="0"/>
    <xf numFmtId="0" fontId="1" fillId="0" borderId="0"/>
    <xf numFmtId="0" fontId="4" fillId="0" borderId="0"/>
    <xf numFmtId="0" fontId="48" fillId="0" borderId="0"/>
    <xf numFmtId="0" fontId="1" fillId="0" borderId="0"/>
    <xf numFmtId="0" fontId="1" fillId="0" borderId="0"/>
    <xf numFmtId="0" fontId="1" fillId="0" borderId="0"/>
    <xf numFmtId="0" fontId="4" fillId="0" borderId="0"/>
    <xf numFmtId="0" fontId="48" fillId="0" borderId="0"/>
    <xf numFmtId="0" fontId="1" fillId="0" borderId="0"/>
    <xf numFmtId="0" fontId="1" fillId="0" borderId="0"/>
    <xf numFmtId="0" fontId="1" fillId="0" borderId="0"/>
    <xf numFmtId="0" fontId="4" fillId="0" borderId="0"/>
    <xf numFmtId="0" fontId="11" fillId="0" borderId="0"/>
    <xf numFmtId="0" fontId="1" fillId="0" borderId="0"/>
    <xf numFmtId="169" fontId="24" fillId="0" borderId="0"/>
    <xf numFmtId="0" fontId="4" fillId="0" borderId="0"/>
    <xf numFmtId="0" fontId="48" fillId="0" borderId="0"/>
    <xf numFmtId="0" fontId="1" fillId="0" borderId="0"/>
    <xf numFmtId="0" fontId="1" fillId="0" borderId="0"/>
    <xf numFmtId="0" fontId="1" fillId="0" borderId="0"/>
    <xf numFmtId="0" fontId="4" fillId="0" borderId="0"/>
    <xf numFmtId="0" fontId="48" fillId="0" borderId="0"/>
    <xf numFmtId="0" fontId="1" fillId="0" borderId="0"/>
    <xf numFmtId="0" fontId="1" fillId="0" borderId="0"/>
    <xf numFmtId="0" fontId="1" fillId="0" borderId="0"/>
    <xf numFmtId="0" fontId="4" fillId="0" borderId="0"/>
    <xf numFmtId="0" fontId="48" fillId="0" borderId="0"/>
    <xf numFmtId="0" fontId="1" fillId="0" borderId="0"/>
    <xf numFmtId="0" fontId="1" fillId="0" borderId="0"/>
    <xf numFmtId="0" fontId="1" fillId="0" borderId="0"/>
    <xf numFmtId="0" fontId="4" fillId="0" borderId="0"/>
    <xf numFmtId="0" fontId="48" fillId="0" borderId="0"/>
    <xf numFmtId="0" fontId="1" fillId="0" borderId="0"/>
    <xf numFmtId="0" fontId="1" fillId="0" borderId="0"/>
    <xf numFmtId="0" fontId="1" fillId="0" borderId="0"/>
    <xf numFmtId="0" fontId="4" fillId="0" borderId="0"/>
    <xf numFmtId="0" fontId="48" fillId="0" borderId="0"/>
    <xf numFmtId="0" fontId="1" fillId="0" borderId="0"/>
    <xf numFmtId="0" fontId="1" fillId="0" borderId="0"/>
    <xf numFmtId="0" fontId="1" fillId="0" borderId="0"/>
    <xf numFmtId="0" fontId="4" fillId="0" borderId="0"/>
    <xf numFmtId="0" fontId="48" fillId="0" borderId="0"/>
    <xf numFmtId="0" fontId="1" fillId="0" borderId="0"/>
    <xf numFmtId="0" fontId="1" fillId="0" borderId="0"/>
    <xf numFmtId="0" fontId="1" fillId="0" borderId="0"/>
    <xf numFmtId="0" fontId="4" fillId="0" borderId="0"/>
    <xf numFmtId="0" fontId="48" fillId="0" borderId="0"/>
    <xf numFmtId="0" fontId="1" fillId="0" borderId="0"/>
    <xf numFmtId="0" fontId="1" fillId="0" borderId="0"/>
    <xf numFmtId="0" fontId="1" fillId="0" borderId="0"/>
    <xf numFmtId="0" fontId="48" fillId="0" borderId="0"/>
    <xf numFmtId="0" fontId="1" fillId="0" borderId="0"/>
    <xf numFmtId="0" fontId="1" fillId="0" borderId="0"/>
    <xf numFmtId="0" fontId="65" fillId="0" borderId="0"/>
    <xf numFmtId="0" fontId="65" fillId="0" borderId="0"/>
    <xf numFmtId="0" fontId="65" fillId="0" borderId="0"/>
    <xf numFmtId="0" fontId="44" fillId="19" borderId="0">
      <alignment horizontal="center"/>
    </xf>
    <xf numFmtId="0" fontId="25" fillId="19" borderId="0"/>
    <xf numFmtId="0" fontId="26" fillId="0" borderId="0" applyNumberFormat="0" applyFill="0" applyBorder="0" applyAlignment="0" applyProtection="0"/>
    <xf numFmtId="0" fontId="27" fillId="0" borderId="13" applyNumberFormat="0" applyFill="0" applyAlignment="0" applyProtection="0"/>
    <xf numFmtId="0" fontId="27" fillId="0" borderId="13" applyNumberFormat="0" applyFill="0" applyAlignment="0" applyProtection="0"/>
    <xf numFmtId="0" fontId="28" fillId="0" borderId="14" applyNumberFormat="0" applyFill="0" applyAlignment="0" applyProtection="0"/>
    <xf numFmtId="0" fontId="28" fillId="0" borderId="14" applyNumberFormat="0" applyFill="0" applyAlignment="0" applyProtection="0"/>
    <xf numFmtId="0" fontId="29" fillId="0" borderId="15" applyNumberFormat="0" applyFill="0" applyAlignment="0" applyProtection="0"/>
    <xf numFmtId="0" fontId="29" fillId="0" borderId="15" applyNumberFormat="0" applyFill="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6" fillId="0" borderId="0" applyNumberFormat="0" applyFill="0" applyBorder="0" applyAlignment="0" applyProtection="0"/>
    <xf numFmtId="0" fontId="30" fillId="0" borderId="16" applyNumberFormat="0" applyFill="0" applyAlignment="0" applyProtection="0"/>
    <xf numFmtId="0" fontId="30" fillId="0" borderId="16" applyNumberFormat="0" applyFill="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2" fillId="13" borderId="17" applyNumberFormat="0" applyAlignment="0" applyProtection="0"/>
    <xf numFmtId="0" fontId="32" fillId="13" borderId="17" applyNumberFormat="0" applyAlignment="0" applyProtection="0"/>
    <xf numFmtId="0" fontId="11" fillId="0" borderId="0"/>
    <xf numFmtId="0" fontId="2" fillId="0" borderId="0" applyNumberFormat="0" applyFill="0" applyBorder="0" applyAlignment="0" applyProtection="0"/>
  </cellStyleXfs>
  <cellXfs count="621">
    <xf numFmtId="0" fontId="0" fillId="0" borderId="0" xfId="0"/>
    <xf numFmtId="0" fontId="0" fillId="0" borderId="0" xfId="0" applyBorder="1"/>
    <xf numFmtId="0" fontId="3" fillId="0" borderId="0" xfId="0" applyFont="1"/>
    <xf numFmtId="0" fontId="0" fillId="0" borderId="0" xfId="0" applyFill="1" applyBorder="1"/>
    <xf numFmtId="0" fontId="0" fillId="0" borderId="0" xfId="0" applyFill="1"/>
    <xf numFmtId="0" fontId="5" fillId="0" borderId="18" xfId="0" applyFont="1" applyBorder="1" applyAlignment="1">
      <alignment horizontal="left" wrapText="1"/>
    </xf>
    <xf numFmtId="168" fontId="5" fillId="0" borderId="18" xfId="0" applyNumberFormat="1" applyFont="1" applyBorder="1" applyAlignment="1">
      <alignment horizontal="center" vertical="center" wrapText="1"/>
    </xf>
    <xf numFmtId="0" fontId="3" fillId="24" borderId="12" xfId="0" applyFont="1" applyFill="1" applyBorder="1" applyAlignment="1">
      <alignment horizontal="center" vertical="center" wrapText="1"/>
    </xf>
    <xf numFmtId="0" fontId="3" fillId="24" borderId="1" xfId="0" applyFont="1" applyFill="1" applyBorder="1" applyAlignment="1">
      <alignment horizontal="center" vertical="center" wrapText="1"/>
    </xf>
    <xf numFmtId="0" fontId="3" fillId="0" borderId="18" xfId="0" applyFont="1" applyBorder="1" applyAlignment="1">
      <alignment vertical="center" wrapText="1"/>
    </xf>
    <xf numFmtId="3" fontId="3" fillId="0" borderId="7" xfId="0" applyNumberFormat="1" applyFont="1" applyBorder="1" applyAlignment="1">
      <alignment horizontal="right" vertical="center" wrapText="1" indent="1"/>
    </xf>
    <xf numFmtId="0" fontId="3" fillId="0" borderId="7" xfId="0" applyFont="1" applyBorder="1" applyAlignment="1">
      <alignment horizontal="right" vertical="center" wrapText="1" indent="1"/>
    </xf>
    <xf numFmtId="3" fontId="3" fillId="0" borderId="19" xfId="0" applyNumberFormat="1" applyFont="1" applyBorder="1" applyAlignment="1">
      <alignment horizontal="right" vertical="center" wrapText="1" indent="1"/>
    </xf>
    <xf numFmtId="0" fontId="3" fillId="0" borderId="19" xfId="0" applyFont="1" applyBorder="1" applyAlignment="1">
      <alignment horizontal="right" vertical="center" wrapText="1" indent="1"/>
    </xf>
    <xf numFmtId="0" fontId="3" fillId="0" borderId="20" xfId="0" applyFont="1" applyBorder="1" applyAlignment="1">
      <alignment vertical="center" wrapText="1"/>
    </xf>
    <xf numFmtId="3" fontId="5" fillId="0" borderId="7" xfId="0" applyNumberFormat="1" applyFont="1" applyBorder="1" applyAlignment="1">
      <alignment horizontal="center" vertical="center" wrapText="1"/>
    </xf>
    <xf numFmtId="0" fontId="1" fillId="0" borderId="0" xfId="0" applyFont="1"/>
    <xf numFmtId="0" fontId="3" fillId="0" borderId="18" xfId="0" applyFont="1" applyBorder="1" applyAlignment="1">
      <alignment wrapText="1"/>
    </xf>
    <xf numFmtId="3" fontId="3" fillId="0" borderId="7" xfId="0" applyNumberFormat="1" applyFont="1" applyBorder="1" applyAlignment="1">
      <alignment horizontal="right" wrapText="1" indent="1"/>
    </xf>
    <xf numFmtId="3" fontId="3" fillId="0" borderId="18" xfId="0" applyNumberFormat="1" applyFont="1" applyBorder="1" applyAlignment="1">
      <alignment horizontal="right" wrapText="1" indent="1"/>
    </xf>
    <xf numFmtId="1" fontId="5" fillId="0" borderId="0" xfId="0" applyNumberFormat="1" applyFont="1" applyBorder="1" applyAlignment="1">
      <alignment horizontal="center" vertical="center" wrapText="1"/>
    </xf>
    <xf numFmtId="0" fontId="0" fillId="0" borderId="0" xfId="0" applyAlignment="1">
      <alignment vertical="center"/>
    </xf>
    <xf numFmtId="0" fontId="3" fillId="0" borderId="0" xfId="0" applyFont="1" applyFill="1" applyAlignment="1">
      <alignment vertical="top" wrapText="1"/>
    </xf>
    <xf numFmtId="3" fontId="3" fillId="0" borderId="9" xfId="0" applyNumberFormat="1" applyFont="1" applyBorder="1" applyAlignment="1">
      <alignment horizontal="right" vertical="center" wrapText="1" indent="1"/>
    </xf>
    <xf numFmtId="3" fontId="3" fillId="0" borderId="21" xfId="0" applyNumberFormat="1" applyFont="1" applyBorder="1" applyAlignment="1">
      <alignment horizontal="right" vertical="center" wrapText="1" indent="1"/>
    </xf>
    <xf numFmtId="0" fontId="51" fillId="0" borderId="0" xfId="0" applyFont="1" applyAlignment="1">
      <alignment vertical="center"/>
    </xf>
    <xf numFmtId="3" fontId="0" fillId="0" borderId="0" xfId="0" applyNumberFormat="1"/>
    <xf numFmtId="3" fontId="51" fillId="0" borderId="0" xfId="0" applyNumberFormat="1" applyFont="1" applyAlignment="1">
      <alignment vertical="center"/>
    </xf>
    <xf numFmtId="168" fontId="51" fillId="0" borderId="0" xfId="0" applyNumberFormat="1" applyFont="1" applyAlignment="1">
      <alignment vertical="center"/>
    </xf>
    <xf numFmtId="178" fontId="5" fillId="0" borderId="19" xfId="0" applyNumberFormat="1" applyFont="1" applyBorder="1" applyAlignment="1">
      <alignment horizontal="center" vertical="center" wrapText="1"/>
    </xf>
    <xf numFmtId="3" fontId="5" fillId="0" borderId="19" xfId="0" applyNumberFormat="1" applyFont="1" applyBorder="1" applyAlignment="1">
      <alignment horizontal="center" vertical="center" wrapText="1"/>
    </xf>
    <xf numFmtId="0" fontId="5" fillId="0" borderId="20" xfId="0" applyFont="1" applyBorder="1" applyAlignment="1">
      <alignment horizontal="left" wrapText="1"/>
    </xf>
    <xf numFmtId="0" fontId="1" fillId="0" borderId="0" xfId="248" applyFont="1"/>
    <xf numFmtId="0" fontId="1" fillId="0" borderId="0" xfId="248"/>
    <xf numFmtId="0" fontId="3" fillId="19" borderId="22" xfId="248" applyFont="1" applyFill="1" applyBorder="1" applyAlignment="1">
      <alignment vertical="center" wrapText="1"/>
    </xf>
    <xf numFmtId="0" fontId="3" fillId="0" borderId="18" xfId="248" applyFont="1" applyBorder="1" applyAlignment="1">
      <alignment vertical="center" wrapText="1"/>
    </xf>
    <xf numFmtId="168" fontId="1" fillId="0" borderId="0" xfId="248" applyNumberFormat="1"/>
    <xf numFmtId="0" fontId="3" fillId="0" borderId="18" xfId="0" applyFont="1" applyFill="1" applyBorder="1" applyAlignment="1">
      <alignment vertical="center" wrapText="1"/>
    </xf>
    <xf numFmtId="176" fontId="3" fillId="0" borderId="7" xfId="107" applyNumberFormat="1" applyFont="1" applyFill="1" applyBorder="1" applyAlignment="1">
      <alignment horizontal="right" vertical="center" wrapText="1" indent="1"/>
    </xf>
    <xf numFmtId="176" fontId="3" fillId="0" borderId="19" xfId="107" applyNumberFormat="1" applyFont="1" applyFill="1" applyBorder="1" applyAlignment="1">
      <alignment horizontal="right" vertical="center" wrapText="1" indent="1"/>
    </xf>
    <xf numFmtId="0" fontId="3" fillId="0" borderId="18" xfId="0" applyFont="1" applyFill="1" applyBorder="1" applyAlignment="1">
      <alignment horizontal="left" vertical="center" wrapText="1" indent="1"/>
    </xf>
    <xf numFmtId="3" fontId="3" fillId="0" borderId="19" xfId="0" applyNumberFormat="1" applyFont="1" applyFill="1" applyBorder="1" applyAlignment="1">
      <alignment horizontal="right" indent="1"/>
    </xf>
    <xf numFmtId="3" fontId="3" fillId="0" borderId="7" xfId="0" applyNumberFormat="1" applyFont="1" applyFill="1" applyBorder="1" applyAlignment="1">
      <alignment horizontal="right" indent="1"/>
    </xf>
    <xf numFmtId="49" fontId="3" fillId="0" borderId="18" xfId="0" applyNumberFormat="1" applyFont="1" applyFill="1" applyBorder="1" applyAlignment="1">
      <alignment horizontal="left"/>
    </xf>
    <xf numFmtId="168" fontId="3" fillId="0" borderId="19" xfId="0" applyNumberFormat="1" applyFont="1" applyFill="1" applyBorder="1" applyAlignment="1">
      <alignment horizontal="right" indent="1"/>
    </xf>
    <xf numFmtId="168" fontId="3" fillId="0" borderId="7" xfId="0" applyNumberFormat="1" applyFont="1" applyFill="1" applyBorder="1" applyAlignment="1">
      <alignment horizontal="right" indent="1"/>
    </xf>
    <xf numFmtId="49" fontId="3" fillId="0" borderId="18" xfId="0" applyNumberFormat="1" applyFont="1" applyFill="1" applyBorder="1"/>
    <xf numFmtId="1" fontId="3" fillId="0" borderId="19" xfId="0" applyNumberFormat="1" applyFont="1" applyFill="1" applyBorder="1" applyAlignment="1">
      <alignment horizontal="right" indent="1"/>
    </xf>
    <xf numFmtId="168" fontId="5" fillId="0" borderId="19" xfId="0" applyNumberFormat="1" applyFont="1" applyFill="1" applyBorder="1" applyAlignment="1">
      <alignment horizontal="right" wrapText="1" indent="1"/>
    </xf>
    <xf numFmtId="168" fontId="5" fillId="0" borderId="7" xfId="0" applyNumberFormat="1" applyFont="1" applyFill="1" applyBorder="1" applyAlignment="1">
      <alignment horizontal="right" wrapText="1" indent="1"/>
    </xf>
    <xf numFmtId="1" fontId="3" fillId="0" borderId="7" xfId="0" applyNumberFormat="1" applyFont="1" applyFill="1" applyBorder="1" applyAlignment="1">
      <alignment horizontal="right" indent="1"/>
    </xf>
    <xf numFmtId="0" fontId="3" fillId="0" borderId="18" xfId="0" applyFont="1" applyFill="1" applyBorder="1" applyAlignment="1">
      <alignment horizontal="left" wrapText="1"/>
    </xf>
    <xf numFmtId="1" fontId="5" fillId="0" borderId="19" xfId="0" applyNumberFormat="1" applyFont="1" applyFill="1" applyBorder="1" applyAlignment="1">
      <alignment horizontal="right" indent="1"/>
    </xf>
    <xf numFmtId="1" fontId="5" fillId="0" borderId="7" xfId="0" applyNumberFormat="1" applyFont="1" applyFill="1" applyBorder="1" applyAlignment="1">
      <alignment horizontal="right" indent="1"/>
    </xf>
    <xf numFmtId="3" fontId="3" fillId="21" borderId="18" xfId="0" applyNumberFormat="1" applyFont="1" applyFill="1" applyBorder="1" applyAlignment="1">
      <alignment horizontal="right" wrapText="1" indent="1"/>
    </xf>
    <xf numFmtId="0" fontId="3" fillId="0" borderId="18" xfId="0" applyFont="1" applyFill="1" applyBorder="1" applyAlignment="1">
      <alignment horizontal="left" vertical="center" wrapText="1"/>
    </xf>
    <xf numFmtId="3" fontId="3" fillId="0" borderId="7" xfId="0" applyNumberFormat="1" applyFont="1" applyBorder="1" applyAlignment="1">
      <alignment horizontal="center"/>
    </xf>
    <xf numFmtId="3" fontId="3" fillId="0" borderId="0" xfId="0" applyNumberFormat="1" applyFont="1" applyBorder="1" applyAlignment="1">
      <alignment horizontal="right" indent="1"/>
    </xf>
    <xf numFmtId="3" fontId="3" fillId="0" borderId="7" xfId="0" applyNumberFormat="1" applyFont="1" applyBorder="1" applyAlignment="1">
      <alignment horizontal="right" indent="1"/>
    </xf>
    <xf numFmtId="1" fontId="5" fillId="0" borderId="19" xfId="0" applyNumberFormat="1" applyFont="1" applyFill="1" applyBorder="1" applyAlignment="1">
      <alignment horizontal="right" wrapText="1" indent="1"/>
    </xf>
    <xf numFmtId="1" fontId="5" fillId="0" borderId="7" xfId="0" applyNumberFormat="1" applyFont="1" applyFill="1" applyBorder="1" applyAlignment="1">
      <alignment horizontal="right" wrapText="1" indent="1"/>
    </xf>
    <xf numFmtId="168" fontId="3" fillId="0" borderId="19" xfId="0" applyNumberFormat="1" applyFont="1" applyFill="1" applyBorder="1" applyAlignment="1">
      <alignment horizontal="right" vertical="center" indent="1"/>
    </xf>
    <xf numFmtId="168" fontId="3" fillId="0" borderId="7" xfId="0" applyNumberFormat="1" applyFont="1" applyFill="1" applyBorder="1" applyAlignment="1">
      <alignment horizontal="right" vertical="center" indent="1"/>
    </xf>
    <xf numFmtId="3" fontId="3" fillId="0" borderId="19" xfId="0" applyNumberFormat="1" applyFont="1" applyBorder="1" applyAlignment="1">
      <alignment horizontal="right" indent="1"/>
    </xf>
    <xf numFmtId="0" fontId="7" fillId="0" borderId="0" xfId="0" applyFont="1"/>
    <xf numFmtId="0" fontId="1" fillId="25" borderId="22" xfId="0" applyFont="1" applyFill="1" applyBorder="1" applyAlignment="1"/>
    <xf numFmtId="3" fontId="5" fillId="0" borderId="7" xfId="0" applyNumberFormat="1" applyFont="1" applyBorder="1" applyAlignment="1">
      <alignment horizontal="right" vertical="center" wrapText="1" indent="2"/>
    </xf>
    <xf numFmtId="1" fontId="5" fillId="0" borderId="7" xfId="0" applyNumberFormat="1" applyFont="1" applyBorder="1" applyAlignment="1">
      <alignment horizontal="right" vertical="center" wrapText="1" indent="2"/>
    </xf>
    <xf numFmtId="168" fontId="5" fillId="0" borderId="7" xfId="0" applyNumberFormat="1" applyFont="1" applyBorder="1" applyAlignment="1">
      <alignment horizontal="right" vertical="center" wrapText="1" indent="2"/>
    </xf>
    <xf numFmtId="178" fontId="5" fillId="0" borderId="19" xfId="0" applyNumberFormat="1" applyFont="1" applyBorder="1" applyAlignment="1">
      <alignment horizontal="right" vertical="center" wrapText="1" indent="2"/>
    </xf>
    <xf numFmtId="0" fontId="1" fillId="25" borderId="0" xfId="0" applyFont="1" applyFill="1" applyBorder="1" applyAlignment="1"/>
    <xf numFmtId="3" fontId="5" fillId="0" borderId="19" xfId="0" applyNumberFormat="1" applyFont="1" applyBorder="1" applyAlignment="1">
      <alignment horizontal="right" vertical="center" wrapText="1" indent="2"/>
    </xf>
    <xf numFmtId="1" fontId="5" fillId="0" borderId="9" xfId="0" applyNumberFormat="1" applyFont="1" applyBorder="1" applyAlignment="1">
      <alignment horizontal="right" vertical="center" wrapText="1" indent="2"/>
    </xf>
    <xf numFmtId="168" fontId="5" fillId="0" borderId="9" xfId="0" applyNumberFormat="1" applyFont="1" applyBorder="1" applyAlignment="1">
      <alignment horizontal="right" vertical="center" wrapText="1" indent="2"/>
    </xf>
    <xf numFmtId="178" fontId="5" fillId="0" borderId="21" xfId="0" applyNumberFormat="1" applyFont="1" applyBorder="1" applyAlignment="1">
      <alignment horizontal="right" vertical="center" wrapText="1" indent="2"/>
    </xf>
    <xf numFmtId="1" fontId="5" fillId="0" borderId="0" xfId="0" applyNumberFormat="1" applyFont="1" applyFill="1" applyBorder="1" applyAlignment="1">
      <alignment horizontal="right" vertical="center" wrapText="1" indent="2"/>
    </xf>
    <xf numFmtId="0" fontId="3" fillId="25" borderId="18" xfId="0" applyFont="1" applyFill="1" applyBorder="1" applyAlignment="1">
      <alignment horizontal="left" vertical="center" wrapText="1" indent="1"/>
    </xf>
    <xf numFmtId="3" fontId="3" fillId="21" borderId="19" xfId="0" applyNumberFormat="1" applyFont="1" applyFill="1" applyBorder="1" applyAlignment="1">
      <alignment horizontal="right" wrapText="1" indent="1"/>
    </xf>
    <xf numFmtId="0" fontId="1" fillId="26" borderId="12" xfId="0" applyFont="1" applyFill="1" applyBorder="1" applyAlignment="1">
      <alignment horizontal="center" vertical="center"/>
    </xf>
    <xf numFmtId="0" fontId="1" fillId="26" borderId="1" xfId="0" applyFont="1" applyFill="1" applyBorder="1" applyAlignment="1">
      <alignment horizontal="center" vertical="center"/>
    </xf>
    <xf numFmtId="0" fontId="1" fillId="26" borderId="6" xfId="0" applyFont="1" applyFill="1" applyBorder="1" applyAlignment="1">
      <alignment horizontal="center" vertical="center"/>
    </xf>
    <xf numFmtId="3" fontId="5" fillId="0" borderId="7" xfId="0" applyNumberFormat="1" applyFont="1" applyBorder="1" applyAlignment="1">
      <alignment horizontal="right" vertical="center" wrapText="1" indent="1"/>
    </xf>
    <xf numFmtId="3" fontId="5" fillId="0" borderId="9" xfId="0" applyNumberFormat="1" applyFont="1" applyBorder="1" applyAlignment="1">
      <alignment horizontal="right" vertical="center" wrapText="1" indent="1"/>
    </xf>
    <xf numFmtId="168" fontId="5" fillId="0" borderId="7" xfId="0" applyNumberFormat="1" applyFont="1" applyBorder="1" applyAlignment="1">
      <alignment horizontal="center" vertical="center" wrapText="1"/>
    </xf>
    <xf numFmtId="3" fontId="3" fillId="25" borderId="7" xfId="0" applyNumberFormat="1" applyFont="1" applyFill="1" applyBorder="1" applyAlignment="1">
      <alignment horizontal="right" vertical="center" wrapText="1" indent="1"/>
    </xf>
    <xf numFmtId="3" fontId="3" fillId="25" borderId="19" xfId="0" applyNumberFormat="1" applyFont="1" applyFill="1" applyBorder="1" applyAlignment="1">
      <alignment horizontal="right" vertical="center" wrapText="1" indent="1"/>
    </xf>
    <xf numFmtId="0" fontId="3" fillId="25" borderId="20" xfId="0" applyFont="1" applyFill="1" applyBorder="1" applyAlignment="1">
      <alignment horizontal="left" vertical="center" wrapText="1" indent="1"/>
    </xf>
    <xf numFmtId="3" fontId="3" fillId="25" borderId="9" xfId="0" applyNumberFormat="1" applyFont="1" applyFill="1" applyBorder="1" applyAlignment="1">
      <alignment horizontal="right" vertical="center" wrapText="1" indent="1"/>
    </xf>
    <xf numFmtId="3" fontId="3" fillId="25" borderId="21" xfId="0" applyNumberFormat="1" applyFont="1" applyFill="1" applyBorder="1" applyAlignment="1">
      <alignment horizontal="right" vertical="center" wrapText="1" indent="1"/>
    </xf>
    <xf numFmtId="3" fontId="3" fillId="0" borderId="7" xfId="0" applyNumberFormat="1" applyFont="1" applyFill="1" applyBorder="1" applyAlignment="1">
      <alignment horizontal="right" vertical="center" wrapText="1" indent="1"/>
    </xf>
    <xf numFmtId="3" fontId="3" fillId="0" borderId="23" xfId="0" applyNumberFormat="1" applyFont="1" applyFill="1" applyBorder="1" applyAlignment="1">
      <alignment horizontal="right" vertical="center" wrapText="1" indent="1"/>
    </xf>
    <xf numFmtId="3" fontId="3" fillId="0" borderId="19" xfId="0" applyNumberFormat="1" applyFont="1" applyFill="1" applyBorder="1" applyAlignment="1">
      <alignment horizontal="right" vertical="center" wrapText="1" indent="1"/>
    </xf>
    <xf numFmtId="178" fontId="5" fillId="0" borderId="19" xfId="0" applyNumberFormat="1" applyFont="1" applyBorder="1" applyAlignment="1">
      <alignment horizontal="right" vertical="center" wrapText="1" indent="1"/>
    </xf>
    <xf numFmtId="1" fontId="5" fillId="0" borderId="7" xfId="0" applyNumberFormat="1" applyFont="1" applyBorder="1" applyAlignment="1">
      <alignment horizontal="right" vertical="center" wrapText="1" indent="1"/>
    </xf>
    <xf numFmtId="168" fontId="5" fillId="0" borderId="7" xfId="0" applyNumberFormat="1" applyFont="1" applyBorder="1" applyAlignment="1">
      <alignment horizontal="right" vertical="center" wrapText="1" indent="1"/>
    </xf>
    <xf numFmtId="0" fontId="3" fillId="26" borderId="6" xfId="0" applyFont="1" applyFill="1" applyBorder="1" applyAlignment="1">
      <alignment horizontal="center"/>
    </xf>
    <xf numFmtId="0" fontId="3" fillId="26" borderId="1" xfId="0" applyFont="1" applyFill="1" applyBorder="1" applyAlignment="1">
      <alignment horizontal="center"/>
    </xf>
    <xf numFmtId="0" fontId="3" fillId="26" borderId="12" xfId="0" applyFont="1" applyFill="1" applyBorder="1" applyAlignment="1">
      <alignment horizontal="center"/>
    </xf>
    <xf numFmtId="0" fontId="3" fillId="0" borderId="9" xfId="0" applyFont="1" applyBorder="1" applyAlignment="1">
      <alignment horizontal="right" vertical="center" wrapText="1" indent="1"/>
    </xf>
    <xf numFmtId="0" fontId="3" fillId="0" borderId="21" xfId="0" applyFont="1" applyBorder="1" applyAlignment="1">
      <alignment horizontal="right" vertical="center" wrapText="1" indent="1"/>
    </xf>
    <xf numFmtId="168" fontId="1" fillId="0" borderId="0" xfId="248" applyNumberFormat="1" applyFont="1"/>
    <xf numFmtId="3" fontId="3" fillId="0" borderId="19" xfId="0" applyNumberFormat="1" applyFont="1" applyBorder="1" applyAlignment="1">
      <alignment horizontal="center"/>
    </xf>
    <xf numFmtId="178" fontId="3" fillId="21" borderId="19" xfId="0" applyNumberFormat="1" applyFont="1" applyFill="1" applyBorder="1" applyAlignment="1">
      <alignment horizontal="right" wrapText="1" indent="1"/>
    </xf>
    <xf numFmtId="3" fontId="3" fillId="0" borderId="19" xfId="0" applyNumberFormat="1" applyFont="1" applyBorder="1" applyAlignment="1">
      <alignment horizontal="right" wrapText="1" indent="1"/>
    </xf>
    <xf numFmtId="0" fontId="66" fillId="0" borderId="0" xfId="0" applyFont="1"/>
    <xf numFmtId="0" fontId="9" fillId="27" borderId="0" xfId="0" applyFont="1" applyFill="1"/>
    <xf numFmtId="1" fontId="0" fillId="0" borderId="0" xfId="0" applyNumberFormat="1"/>
    <xf numFmtId="0" fontId="0" fillId="26" borderId="0" xfId="0" applyFill="1"/>
    <xf numFmtId="168" fontId="51" fillId="0" borderId="0" xfId="0" applyNumberFormat="1" applyFont="1" applyBorder="1" applyAlignment="1">
      <alignment vertical="center"/>
    </xf>
    <xf numFmtId="0" fontId="7" fillId="0" borderId="0" xfId="0" applyFont="1" applyBorder="1" applyAlignment="1">
      <alignment wrapText="1"/>
    </xf>
    <xf numFmtId="0" fontId="0" fillId="0" borderId="0" xfId="0" applyAlignment="1">
      <alignment vertical="top"/>
    </xf>
    <xf numFmtId="168" fontId="3" fillId="0" borderId="18" xfId="248" applyNumberFormat="1" applyFont="1" applyBorder="1" applyAlignment="1">
      <alignment horizontal="right" vertical="center" wrapText="1" indent="1"/>
    </xf>
    <xf numFmtId="178" fontId="3" fillId="0" borderId="7" xfId="248" applyNumberFormat="1" applyFont="1" applyBorder="1" applyAlignment="1">
      <alignment horizontal="right" vertical="center" wrapText="1" indent="1"/>
    </xf>
    <xf numFmtId="178" fontId="3" fillId="0" borderId="19" xfId="248" applyNumberFormat="1" applyFont="1" applyBorder="1" applyAlignment="1">
      <alignment horizontal="right" vertical="center" wrapText="1" indent="1"/>
    </xf>
    <xf numFmtId="168" fontId="3" fillId="0" borderId="7" xfId="248" applyNumberFormat="1" applyFont="1" applyBorder="1" applyAlignment="1">
      <alignment horizontal="right" vertical="center" wrapText="1" indent="1"/>
    </xf>
    <xf numFmtId="177" fontId="3" fillId="0" borderId="7" xfId="248" applyNumberFormat="1" applyFont="1" applyBorder="1" applyAlignment="1">
      <alignment horizontal="right" vertical="center" wrapText="1" indent="1"/>
    </xf>
    <xf numFmtId="1" fontId="5" fillId="0" borderId="0" xfId="0" applyNumberFormat="1" applyFont="1" applyFill="1" applyBorder="1" applyAlignment="1">
      <alignment horizontal="right" vertical="center" wrapText="1" indent="1"/>
    </xf>
    <xf numFmtId="178" fontId="3" fillId="21" borderId="7" xfId="107" applyNumberFormat="1" applyFont="1" applyFill="1" applyBorder="1" applyAlignment="1">
      <alignment horizontal="right" vertical="center" wrapText="1" indent="1"/>
    </xf>
    <xf numFmtId="176" fontId="3" fillId="0" borderId="18" xfId="107" applyNumberFormat="1" applyFont="1" applyBorder="1" applyAlignment="1">
      <alignment horizontal="right" vertical="center" wrapText="1"/>
    </xf>
    <xf numFmtId="176" fontId="3" fillId="0" borderId="19" xfId="107" applyNumberFormat="1" applyFont="1" applyBorder="1" applyAlignment="1">
      <alignment horizontal="right" vertical="center" wrapText="1"/>
    </xf>
    <xf numFmtId="176" fontId="3" fillId="0" borderId="7" xfId="107" applyNumberFormat="1" applyFont="1" applyBorder="1" applyAlignment="1">
      <alignment horizontal="right" vertical="center" wrapText="1"/>
    </xf>
    <xf numFmtId="0" fontId="3" fillId="25" borderId="18" xfId="0" applyFont="1" applyFill="1" applyBorder="1" applyAlignment="1">
      <alignment vertical="center" wrapText="1"/>
    </xf>
    <xf numFmtId="176" fontId="3" fillId="25" borderId="7" xfId="107" applyNumberFormat="1" applyFont="1" applyFill="1" applyBorder="1" applyAlignment="1">
      <alignment horizontal="right" vertical="center" wrapText="1" indent="1"/>
    </xf>
    <xf numFmtId="176" fontId="3" fillId="25" borderId="19" xfId="107" applyNumberFormat="1" applyFont="1" applyFill="1" applyBorder="1" applyAlignment="1">
      <alignment horizontal="right" vertical="center" wrapText="1" indent="1"/>
    </xf>
    <xf numFmtId="0" fontId="3" fillId="26" borderId="12" xfId="0" applyFont="1" applyFill="1" applyBorder="1" applyAlignment="1">
      <alignment horizontal="center" vertical="center" wrapText="1"/>
    </xf>
    <xf numFmtId="168" fontId="3" fillId="0" borderId="7" xfId="0" applyNumberFormat="1" applyFont="1" applyBorder="1" applyAlignment="1">
      <alignment horizontal="right" vertical="center" wrapText="1" indent="1"/>
    </xf>
    <xf numFmtId="0" fontId="3" fillId="26" borderId="1" xfId="0" applyFont="1" applyFill="1" applyBorder="1" applyAlignment="1">
      <alignment horizontal="center" vertical="center" wrapText="1"/>
    </xf>
    <xf numFmtId="168" fontId="3" fillId="0" borderId="9" xfId="0" applyNumberFormat="1" applyFont="1" applyBorder="1" applyAlignment="1">
      <alignment horizontal="right" vertical="center" wrapText="1" indent="1"/>
    </xf>
    <xf numFmtId="168" fontId="3" fillId="0" borderId="19" xfId="0" applyNumberFormat="1" applyFont="1" applyBorder="1" applyAlignment="1">
      <alignment horizontal="right" vertical="center" wrapText="1" indent="1"/>
    </xf>
    <xf numFmtId="168" fontId="3" fillId="0" borderId="21" xfId="0" applyNumberFormat="1" applyFont="1" applyBorder="1" applyAlignment="1">
      <alignment horizontal="right" vertical="center" wrapText="1" indent="1"/>
    </xf>
    <xf numFmtId="0" fontId="3" fillId="28" borderId="22" xfId="248" applyFont="1" applyFill="1" applyBorder="1" applyAlignment="1">
      <alignment vertical="center" wrapText="1"/>
    </xf>
    <xf numFmtId="0" fontId="3" fillId="29" borderId="9" xfId="248" applyFont="1" applyFill="1" applyBorder="1" applyAlignment="1">
      <alignment horizontal="center" vertical="center" wrapText="1"/>
    </xf>
    <xf numFmtId="0" fontId="3" fillId="29" borderId="21" xfId="248" applyFont="1" applyFill="1" applyBorder="1" applyAlignment="1">
      <alignment horizontal="center" vertical="center" wrapText="1"/>
    </xf>
    <xf numFmtId="0" fontId="3" fillId="29" borderId="18" xfId="248" applyFont="1" applyFill="1" applyBorder="1" applyAlignment="1">
      <alignment vertical="center" wrapText="1"/>
    </xf>
    <xf numFmtId="168" fontId="3" fillId="29" borderId="18" xfId="248" applyNumberFormat="1" applyFont="1" applyFill="1" applyBorder="1" applyAlignment="1">
      <alignment horizontal="right" vertical="center" wrapText="1" indent="1"/>
    </xf>
    <xf numFmtId="177" fontId="3" fillId="29" borderId="7" xfId="107" applyNumberFormat="1" applyFont="1" applyFill="1" applyBorder="1" applyAlignment="1">
      <alignment horizontal="right" vertical="center" wrapText="1" indent="1"/>
    </xf>
    <xf numFmtId="178" fontId="3" fillId="29" borderId="7" xfId="107" applyNumberFormat="1" applyFont="1" applyFill="1" applyBorder="1" applyAlignment="1">
      <alignment horizontal="right" vertical="center" wrapText="1" indent="1"/>
    </xf>
    <xf numFmtId="1" fontId="5" fillId="29" borderId="7" xfId="0" applyNumberFormat="1" applyFont="1" applyFill="1" applyBorder="1" applyAlignment="1">
      <alignment horizontal="right" vertical="center" wrapText="1" indent="1"/>
    </xf>
    <xf numFmtId="1" fontId="5" fillId="29" borderId="19" xfId="0" applyNumberFormat="1" applyFont="1" applyFill="1" applyBorder="1" applyAlignment="1">
      <alignment horizontal="right" vertical="center" wrapText="1" indent="1"/>
    </xf>
    <xf numFmtId="168" fontId="3" fillId="29" borderId="7" xfId="248" applyNumberFormat="1" applyFont="1" applyFill="1" applyBorder="1" applyAlignment="1">
      <alignment horizontal="right" vertical="center" wrapText="1" indent="1"/>
    </xf>
    <xf numFmtId="178" fontId="3" fillId="29" borderId="19" xfId="107" applyNumberFormat="1" applyFont="1" applyFill="1" applyBorder="1" applyAlignment="1">
      <alignment horizontal="right" vertical="center" wrapText="1" indent="1"/>
    </xf>
    <xf numFmtId="176" fontId="3" fillId="29" borderId="18" xfId="107" applyNumberFormat="1" applyFont="1" applyFill="1" applyBorder="1" applyAlignment="1">
      <alignment horizontal="right" vertical="center" wrapText="1"/>
    </xf>
    <xf numFmtId="176" fontId="3" fillId="29" borderId="19" xfId="107" applyNumberFormat="1" applyFont="1" applyFill="1" applyBorder="1" applyAlignment="1">
      <alignment horizontal="right" vertical="center" wrapText="1"/>
    </xf>
    <xf numFmtId="176" fontId="3" fillId="29" borderId="7" xfId="107" applyNumberFormat="1" applyFont="1" applyFill="1" applyBorder="1" applyAlignment="1">
      <alignment horizontal="right" vertical="center" wrapText="1"/>
    </xf>
    <xf numFmtId="0" fontId="1" fillId="29" borderId="19" xfId="0" applyFont="1" applyFill="1" applyBorder="1" applyAlignment="1">
      <alignment horizontal="center" vertical="center"/>
    </xf>
    <xf numFmtId="0" fontId="5" fillId="29" borderId="18" xfId="0" applyFont="1" applyFill="1" applyBorder="1" applyAlignment="1">
      <alignment horizontal="left" wrapText="1"/>
    </xf>
    <xf numFmtId="3" fontId="5" fillId="29" borderId="7" xfId="0" applyNumberFormat="1" applyFont="1" applyFill="1" applyBorder="1" applyAlignment="1">
      <alignment horizontal="right" vertical="center" wrapText="1" indent="1"/>
    </xf>
    <xf numFmtId="168" fontId="5" fillId="29" borderId="7" xfId="0" applyNumberFormat="1" applyFont="1" applyFill="1" applyBorder="1" applyAlignment="1">
      <alignment horizontal="right" vertical="center" wrapText="1" indent="1"/>
    </xf>
    <xf numFmtId="178" fontId="5" fillId="29" borderId="19" xfId="0" applyNumberFormat="1" applyFont="1" applyFill="1" applyBorder="1" applyAlignment="1">
      <alignment horizontal="right" vertical="center" wrapText="1" indent="1"/>
    </xf>
    <xf numFmtId="0" fontId="1" fillId="29" borderId="8" xfId="0" applyFont="1" applyFill="1" applyBorder="1" applyAlignment="1"/>
    <xf numFmtId="3" fontId="5" fillId="29" borderId="9" xfId="0" applyNumberFormat="1" applyFont="1" applyFill="1" applyBorder="1" applyAlignment="1">
      <alignment horizontal="right" vertical="center" wrapText="1" indent="1"/>
    </xf>
    <xf numFmtId="1" fontId="5" fillId="29" borderId="9" xfId="0" applyNumberFormat="1" applyFont="1" applyFill="1" applyBorder="1" applyAlignment="1">
      <alignment horizontal="right" vertical="center" wrapText="1" indent="1"/>
    </xf>
    <xf numFmtId="168" fontId="5" fillId="29" borderId="9" xfId="0" applyNumberFormat="1" applyFont="1" applyFill="1" applyBorder="1" applyAlignment="1">
      <alignment horizontal="right" vertical="center" wrapText="1" indent="1"/>
    </xf>
    <xf numFmtId="178" fontId="5" fillId="29" borderId="21" xfId="0" applyNumberFormat="1" applyFont="1" applyFill="1" applyBorder="1" applyAlignment="1">
      <alignment horizontal="right" vertical="center" wrapText="1" indent="1"/>
    </xf>
    <xf numFmtId="176" fontId="5" fillId="29" borderId="7" xfId="107" applyNumberFormat="1" applyFont="1" applyFill="1" applyBorder="1" applyAlignment="1">
      <alignment horizontal="right" vertical="center" wrapText="1" indent="1"/>
    </xf>
    <xf numFmtId="0" fontId="2" fillId="0" borderId="0" xfId="96" applyAlignment="1" applyProtection="1"/>
    <xf numFmtId="0" fontId="3" fillId="29" borderId="1" xfId="0" applyFont="1" applyFill="1" applyBorder="1" applyAlignment="1">
      <alignment horizontal="center" vertical="center" wrapText="1"/>
    </xf>
    <xf numFmtId="3" fontId="5" fillId="29" borderId="7" xfId="0" applyNumberFormat="1" applyFont="1" applyFill="1" applyBorder="1" applyAlignment="1">
      <alignment horizontal="right" vertical="center" wrapText="1" indent="2"/>
    </xf>
    <xf numFmtId="168" fontId="5" fillId="29" borderId="7" xfId="0" applyNumberFormat="1" applyFont="1" applyFill="1" applyBorder="1" applyAlignment="1">
      <alignment horizontal="right" vertical="center" wrapText="1" indent="2"/>
    </xf>
    <xf numFmtId="1" fontId="5" fillId="29" borderId="7" xfId="0" applyNumberFormat="1" applyFont="1" applyFill="1" applyBorder="1" applyAlignment="1">
      <alignment horizontal="right" vertical="center" wrapText="1" indent="2"/>
    </xf>
    <xf numFmtId="178" fontId="5" fillId="29" borderId="19" xfId="0" applyNumberFormat="1" applyFont="1" applyFill="1" applyBorder="1" applyAlignment="1">
      <alignment horizontal="right" vertical="center" wrapText="1" indent="2"/>
    </xf>
    <xf numFmtId="3" fontId="5" fillId="29" borderId="19" xfId="0" applyNumberFormat="1" applyFont="1" applyFill="1" applyBorder="1" applyAlignment="1">
      <alignment horizontal="right" vertical="center" wrapText="1" indent="2"/>
    </xf>
    <xf numFmtId="3" fontId="5" fillId="29" borderId="7" xfId="0" applyNumberFormat="1" applyFont="1" applyFill="1" applyBorder="1" applyAlignment="1">
      <alignment horizontal="center" vertical="center" wrapText="1"/>
    </xf>
    <xf numFmtId="3" fontId="5" fillId="29" borderId="19" xfId="0" applyNumberFormat="1" applyFont="1" applyFill="1" applyBorder="1" applyAlignment="1">
      <alignment horizontal="center" vertical="center" wrapText="1"/>
    </xf>
    <xf numFmtId="178" fontId="5" fillId="29" borderId="19" xfId="0" applyNumberFormat="1" applyFont="1" applyFill="1" applyBorder="1" applyAlignment="1">
      <alignment horizontal="center" vertical="center" wrapText="1"/>
    </xf>
    <xf numFmtId="1" fontId="5" fillId="29" borderId="7" xfId="0" applyNumberFormat="1" applyFont="1" applyFill="1" applyBorder="1" applyAlignment="1">
      <alignment horizontal="center" vertical="center" wrapText="1"/>
    </xf>
    <xf numFmtId="1" fontId="5" fillId="29" borderId="0" xfId="0" applyNumberFormat="1" applyFont="1" applyFill="1" applyBorder="1" applyAlignment="1">
      <alignment horizontal="center" vertical="center" wrapText="1"/>
    </xf>
    <xf numFmtId="168" fontId="5" fillId="29" borderId="7" xfId="0" applyNumberFormat="1" applyFont="1" applyFill="1" applyBorder="1" applyAlignment="1">
      <alignment horizontal="center" vertical="center" wrapText="1"/>
    </xf>
    <xf numFmtId="168" fontId="5" fillId="29" borderId="18" xfId="0" applyNumberFormat="1" applyFont="1" applyFill="1" applyBorder="1" applyAlignment="1">
      <alignment horizontal="center" vertical="center" wrapText="1"/>
    </xf>
    <xf numFmtId="1" fontId="5" fillId="29" borderId="19" xfId="0" applyNumberFormat="1" applyFont="1" applyFill="1" applyBorder="1" applyAlignment="1">
      <alignment horizontal="center" vertical="center" wrapText="1"/>
    </xf>
    <xf numFmtId="0" fontId="3" fillId="29" borderId="1" xfId="0" applyFont="1" applyFill="1" applyBorder="1" applyAlignment="1">
      <alignment horizontal="center" wrapText="1"/>
    </xf>
    <xf numFmtId="0" fontId="5" fillId="29" borderId="1" xfId="0" applyFont="1" applyFill="1" applyBorder="1" applyAlignment="1">
      <alignment horizontal="center" wrapText="1"/>
    </xf>
    <xf numFmtId="0" fontId="5" fillId="29" borderId="12" xfId="0" applyFont="1" applyFill="1" applyBorder="1" applyAlignment="1">
      <alignment horizontal="center" wrapText="1"/>
    </xf>
    <xf numFmtId="0" fontId="3" fillId="29" borderId="18" xfId="0" applyFont="1" applyFill="1" applyBorder="1" applyAlignment="1">
      <alignment wrapText="1"/>
    </xf>
    <xf numFmtId="3" fontId="3" fillId="29" borderId="18" xfId="0" applyNumberFormat="1" applyFont="1" applyFill="1" applyBorder="1" applyAlignment="1">
      <alignment horizontal="right" wrapText="1" indent="1"/>
    </xf>
    <xf numFmtId="3" fontId="3" fillId="29" borderId="19" xfId="0" applyNumberFormat="1" applyFont="1" applyFill="1" applyBorder="1" applyAlignment="1">
      <alignment horizontal="right" wrapText="1" indent="1"/>
    </xf>
    <xf numFmtId="0" fontId="3" fillId="29" borderId="18" xfId="0" applyFont="1" applyFill="1" applyBorder="1" applyAlignment="1">
      <alignment horizontal="left" wrapText="1"/>
    </xf>
    <xf numFmtId="1" fontId="5" fillId="29" borderId="7" xfId="0" applyNumberFormat="1" applyFont="1" applyFill="1" applyBorder="1" applyAlignment="1">
      <alignment horizontal="right" indent="1"/>
    </xf>
    <xf numFmtId="1" fontId="5" fillId="29" borderId="19" xfId="0" applyNumberFormat="1" applyFont="1" applyFill="1" applyBorder="1" applyAlignment="1">
      <alignment horizontal="right" indent="1"/>
    </xf>
    <xf numFmtId="1" fontId="3" fillId="29" borderId="7" xfId="0" applyNumberFormat="1" applyFont="1" applyFill="1" applyBorder="1" applyAlignment="1">
      <alignment horizontal="right" indent="1"/>
    </xf>
    <xf numFmtId="1" fontId="3" fillId="29" borderId="19" xfId="0" applyNumberFormat="1" applyFont="1" applyFill="1" applyBorder="1" applyAlignment="1">
      <alignment horizontal="right" indent="1"/>
    </xf>
    <xf numFmtId="49" fontId="3" fillId="29" borderId="18" xfId="0" applyNumberFormat="1" applyFont="1" applyFill="1" applyBorder="1"/>
    <xf numFmtId="168" fontId="5" fillId="29" borderId="7" xfId="0" applyNumberFormat="1" applyFont="1" applyFill="1" applyBorder="1" applyAlignment="1">
      <alignment horizontal="right" wrapText="1" indent="1"/>
    </xf>
    <xf numFmtId="168" fontId="5" fillId="29" borderId="19" xfId="0" applyNumberFormat="1" applyFont="1" applyFill="1" applyBorder="1" applyAlignment="1">
      <alignment horizontal="right" wrapText="1" indent="1"/>
    </xf>
    <xf numFmtId="1" fontId="5" fillId="29" borderId="19" xfId="0" applyNumberFormat="1" applyFont="1" applyFill="1" applyBorder="1" applyAlignment="1">
      <alignment horizontal="right" wrapText="1" indent="1"/>
    </xf>
    <xf numFmtId="49" fontId="3" fillId="29" borderId="18" xfId="0" applyNumberFormat="1" applyFont="1" applyFill="1" applyBorder="1" applyAlignment="1">
      <alignment horizontal="left"/>
    </xf>
    <xf numFmtId="3" fontId="3" fillId="29" borderId="7" xfId="0" applyNumberFormat="1" applyFont="1" applyFill="1" applyBorder="1" applyAlignment="1">
      <alignment horizontal="right" indent="1"/>
    </xf>
    <xf numFmtId="3" fontId="3" fillId="29" borderId="19" xfId="0" applyNumberFormat="1" applyFont="1" applyFill="1" applyBorder="1" applyAlignment="1">
      <alignment horizontal="right" indent="1"/>
    </xf>
    <xf numFmtId="49" fontId="3" fillId="29" borderId="20" xfId="0" applyNumberFormat="1" applyFont="1" applyFill="1" applyBorder="1" applyAlignment="1">
      <alignment horizontal="left"/>
    </xf>
    <xf numFmtId="3" fontId="3" fillId="29" borderId="9" xfId="0" applyNumberFormat="1" applyFont="1" applyFill="1" applyBorder="1" applyAlignment="1">
      <alignment horizontal="right" indent="1"/>
    </xf>
    <xf numFmtId="168" fontId="5" fillId="29" borderId="9" xfId="0" applyNumberFormat="1" applyFont="1" applyFill="1" applyBorder="1" applyAlignment="1">
      <alignment horizontal="right" wrapText="1" indent="1"/>
    </xf>
    <xf numFmtId="168" fontId="5" fillId="29" borderId="21" xfId="0" applyNumberFormat="1" applyFont="1" applyFill="1" applyBorder="1" applyAlignment="1">
      <alignment horizontal="right" wrapText="1" indent="1"/>
    </xf>
    <xf numFmtId="1" fontId="5" fillId="29" borderId="21" xfId="0" applyNumberFormat="1" applyFont="1" applyFill="1" applyBorder="1" applyAlignment="1">
      <alignment horizontal="right" wrapText="1" indent="1"/>
    </xf>
    <xf numFmtId="3" fontId="3" fillId="29" borderId="7" xfId="0" applyNumberFormat="1" applyFont="1" applyFill="1" applyBorder="1" applyAlignment="1">
      <alignment horizontal="right" wrapText="1" indent="1"/>
    </xf>
    <xf numFmtId="1" fontId="5" fillId="29" borderId="7" xfId="0" applyNumberFormat="1" applyFont="1" applyFill="1" applyBorder="1" applyAlignment="1">
      <alignment horizontal="right" wrapText="1" indent="1"/>
    </xf>
    <xf numFmtId="3" fontId="3" fillId="29" borderId="21" xfId="0" applyNumberFormat="1" applyFont="1" applyFill="1" applyBorder="1" applyAlignment="1">
      <alignment horizontal="right" indent="1"/>
    </xf>
    <xf numFmtId="0" fontId="3" fillId="29" borderId="12" xfId="0" applyFont="1" applyFill="1" applyBorder="1" applyAlignment="1">
      <alignment horizontal="center" vertical="center" wrapText="1"/>
    </xf>
    <xf numFmtId="0" fontId="3" fillId="29" borderId="18" xfId="0" applyFont="1" applyFill="1" applyBorder="1" applyAlignment="1">
      <alignment vertical="center" wrapText="1"/>
    </xf>
    <xf numFmtId="176" fontId="3" fillId="29" borderId="7" xfId="107" applyNumberFormat="1" applyFont="1" applyFill="1" applyBorder="1" applyAlignment="1">
      <alignment horizontal="right" vertical="center" wrapText="1" indent="1"/>
    </xf>
    <xf numFmtId="176" fontId="3" fillId="29" borderId="19" xfId="107" applyNumberFormat="1" applyFont="1" applyFill="1" applyBorder="1" applyAlignment="1">
      <alignment horizontal="right" vertical="center" wrapText="1" indent="1"/>
    </xf>
    <xf numFmtId="0" fontId="3" fillId="29" borderId="24" xfId="0" applyFont="1" applyFill="1" applyBorder="1" applyAlignment="1">
      <alignment horizontal="center" vertical="center" wrapText="1"/>
    </xf>
    <xf numFmtId="0" fontId="3" fillId="29" borderId="7" xfId="0" applyFont="1" applyFill="1" applyBorder="1" applyAlignment="1">
      <alignment horizontal="center" vertical="center" wrapText="1"/>
    </xf>
    <xf numFmtId="0" fontId="3" fillId="29" borderId="19" xfId="0" applyFont="1" applyFill="1" applyBorder="1" applyAlignment="1">
      <alignment horizontal="center" vertical="center" wrapText="1"/>
    </xf>
    <xf numFmtId="0" fontId="3" fillId="29" borderId="7" xfId="0" applyFont="1" applyFill="1" applyBorder="1" applyAlignment="1">
      <alignment horizontal="right" vertical="center" wrapText="1" indent="1"/>
    </xf>
    <xf numFmtId="168" fontId="3" fillId="29" borderId="7" xfId="0" applyNumberFormat="1" applyFont="1" applyFill="1" applyBorder="1" applyAlignment="1">
      <alignment horizontal="right" vertical="center" wrapText="1" indent="1"/>
    </xf>
    <xf numFmtId="0" fontId="3" fillId="29" borderId="19" xfId="0" applyFont="1" applyFill="1" applyBorder="1" applyAlignment="1">
      <alignment horizontal="right" vertical="center" wrapText="1" indent="1"/>
    </xf>
    <xf numFmtId="168" fontId="3" fillId="29" borderId="19" xfId="0" applyNumberFormat="1" applyFont="1" applyFill="1" applyBorder="1" applyAlignment="1">
      <alignment horizontal="right" vertical="center" wrapText="1" indent="1"/>
    </xf>
    <xf numFmtId="1" fontId="5" fillId="0" borderId="0" xfId="0" applyNumberFormat="1" applyFont="1" applyFill="1" applyBorder="1" applyAlignment="1">
      <alignment horizontal="center" vertical="center" wrapText="1"/>
    </xf>
    <xf numFmtId="0" fontId="1" fillId="0" borderId="0" xfId="151"/>
    <xf numFmtId="0" fontId="1" fillId="0" borderId="0" xfId="151" applyFill="1"/>
    <xf numFmtId="0" fontId="3" fillId="24" borderId="9" xfId="151" applyFont="1" applyFill="1" applyBorder="1" applyAlignment="1">
      <alignment horizontal="center" wrapText="1"/>
    </xf>
    <xf numFmtId="0" fontId="3" fillId="24" borderId="21" xfId="151" applyFont="1" applyFill="1" applyBorder="1" applyAlignment="1">
      <alignment horizontal="center" wrapText="1"/>
    </xf>
    <xf numFmtId="0" fontId="3" fillId="0" borderId="18" xfId="151" applyFont="1" applyBorder="1" applyAlignment="1">
      <alignment wrapText="1"/>
    </xf>
    <xf numFmtId="178" fontId="3" fillId="0" borderId="18" xfId="151" applyNumberFormat="1" applyFont="1" applyFill="1" applyBorder="1" applyAlignment="1">
      <alignment horizontal="right" wrapText="1" indent="1"/>
    </xf>
    <xf numFmtId="178" fontId="3" fillId="0" borderId="7" xfId="151" applyNumberFormat="1" applyFont="1" applyFill="1" applyBorder="1" applyAlignment="1">
      <alignment horizontal="right" wrapText="1" indent="1"/>
    </xf>
    <xf numFmtId="178" fontId="3" fillId="0" borderId="19" xfId="151" applyNumberFormat="1" applyFont="1" applyFill="1" applyBorder="1" applyAlignment="1">
      <alignment horizontal="right" wrapText="1" indent="1"/>
    </xf>
    <xf numFmtId="0" fontId="3" fillId="24" borderId="0" xfId="151" applyFont="1" applyFill="1"/>
    <xf numFmtId="0" fontId="3" fillId="0" borderId="18" xfId="151" applyFont="1" applyFill="1" applyBorder="1" applyAlignment="1">
      <alignment wrapText="1"/>
    </xf>
    <xf numFmtId="0" fontId="3" fillId="24" borderId="18" xfId="151" applyFont="1" applyFill="1" applyBorder="1" applyAlignment="1">
      <alignment wrapText="1"/>
    </xf>
    <xf numFmtId="3" fontId="3" fillId="0" borderId="7" xfId="151" applyNumberFormat="1" applyFont="1" applyFill="1" applyBorder="1" applyAlignment="1">
      <alignment horizontal="right" wrapText="1" indent="1"/>
    </xf>
    <xf numFmtId="3" fontId="3" fillId="0" borderId="7" xfId="151" applyNumberFormat="1" applyFont="1" applyBorder="1" applyAlignment="1">
      <alignment horizontal="right" wrapText="1" indent="1"/>
    </xf>
    <xf numFmtId="3" fontId="3" fillId="0" borderId="18" xfId="151" applyNumberFormat="1" applyFont="1" applyBorder="1" applyAlignment="1">
      <alignment horizontal="right" wrapText="1" indent="1"/>
    </xf>
    <xf numFmtId="176" fontId="3" fillId="0" borderId="18" xfId="107" applyNumberFormat="1" applyFont="1" applyFill="1" applyBorder="1" applyAlignment="1">
      <alignment horizontal="right" wrapText="1" indent="1"/>
    </xf>
    <xf numFmtId="176" fontId="3" fillId="0" borderId="7" xfId="107" applyNumberFormat="1" applyFont="1" applyFill="1" applyBorder="1" applyAlignment="1">
      <alignment horizontal="right" wrapText="1" indent="1"/>
    </xf>
    <xf numFmtId="176" fontId="3" fillId="0" borderId="19" xfId="107" applyNumberFormat="1" applyFont="1" applyFill="1" applyBorder="1" applyAlignment="1">
      <alignment horizontal="right" wrapText="1" indent="1"/>
    </xf>
    <xf numFmtId="3" fontId="3" fillId="24" borderId="7" xfId="151" applyNumberFormat="1" applyFont="1" applyFill="1" applyBorder="1" applyAlignment="1">
      <alignment horizontal="right" wrapText="1" indent="1"/>
    </xf>
    <xf numFmtId="3" fontId="3" fillId="24" borderId="18" xfId="151" applyNumberFormat="1" applyFont="1" applyFill="1" applyBorder="1" applyAlignment="1">
      <alignment horizontal="right" wrapText="1" indent="1"/>
    </xf>
    <xf numFmtId="1" fontId="3" fillId="24" borderId="18" xfId="151" applyNumberFormat="1" applyFont="1" applyFill="1" applyBorder="1" applyAlignment="1">
      <alignment horizontal="right" wrapText="1" indent="1"/>
    </xf>
    <xf numFmtId="1" fontId="3" fillId="24" borderId="19" xfId="151" applyNumberFormat="1" applyFont="1" applyFill="1" applyBorder="1" applyAlignment="1">
      <alignment horizontal="right" wrapText="1" indent="1"/>
    </xf>
    <xf numFmtId="3" fontId="3" fillId="0" borderId="18" xfId="151" applyNumberFormat="1" applyFont="1" applyFill="1" applyBorder="1" applyAlignment="1">
      <alignment horizontal="right" wrapText="1" indent="1"/>
    </xf>
    <xf numFmtId="1" fontId="3" fillId="0" borderId="18" xfId="151" applyNumberFormat="1" applyFont="1" applyFill="1" applyBorder="1" applyAlignment="1">
      <alignment horizontal="right" wrapText="1" indent="1"/>
    </xf>
    <xf numFmtId="1" fontId="3" fillId="0" borderId="19" xfId="151" applyNumberFormat="1" applyFont="1" applyFill="1" applyBorder="1" applyAlignment="1">
      <alignment horizontal="right" wrapText="1" indent="1"/>
    </xf>
    <xf numFmtId="1" fontId="3" fillId="24" borderId="7" xfId="151" applyNumberFormat="1" applyFont="1" applyFill="1" applyBorder="1" applyAlignment="1">
      <alignment horizontal="right" wrapText="1" indent="1"/>
    </xf>
    <xf numFmtId="1" fontId="3" fillId="0" borderId="21" xfId="151" applyNumberFormat="1" applyFont="1" applyFill="1" applyBorder="1" applyAlignment="1">
      <alignment horizontal="right" wrapText="1" indent="1"/>
    </xf>
    <xf numFmtId="0" fontId="3" fillId="25" borderId="18" xfId="151" applyFont="1" applyFill="1" applyBorder="1" applyAlignment="1">
      <alignment wrapText="1"/>
    </xf>
    <xf numFmtId="0" fontId="7" fillId="0" borderId="0" xfId="248" applyFont="1" applyAlignment="1">
      <alignment vertical="top"/>
    </xf>
    <xf numFmtId="0" fontId="1" fillId="30" borderId="12" xfId="0" applyFont="1" applyFill="1" applyBorder="1" applyAlignment="1">
      <alignment horizontal="center" vertical="center"/>
    </xf>
    <xf numFmtId="1" fontId="5" fillId="0" borderId="19" xfId="0" applyNumberFormat="1" applyFont="1" applyFill="1" applyBorder="1" applyAlignment="1">
      <alignment horizontal="right" vertical="center" wrapText="1" indent="1"/>
    </xf>
    <xf numFmtId="168" fontId="3" fillId="0" borderId="7" xfId="248" applyNumberFormat="1" applyFont="1" applyFill="1" applyBorder="1" applyAlignment="1">
      <alignment horizontal="right" vertical="center" wrapText="1" indent="1"/>
    </xf>
    <xf numFmtId="168" fontId="3" fillId="25" borderId="7" xfId="248" applyNumberFormat="1" applyFont="1" applyFill="1" applyBorder="1" applyAlignment="1">
      <alignment horizontal="right" vertical="center" wrapText="1" indent="1"/>
    </xf>
    <xf numFmtId="168" fontId="3" fillId="0" borderId="23" xfId="248" applyNumberFormat="1" applyFont="1" applyFill="1" applyBorder="1" applyAlignment="1">
      <alignment horizontal="right" vertical="center" wrapText="1" indent="1"/>
    </xf>
    <xf numFmtId="168" fontId="3" fillId="25" borderId="19" xfId="248" applyNumberFormat="1" applyFont="1" applyFill="1" applyBorder="1" applyAlignment="1">
      <alignment horizontal="right" vertical="center" wrapText="1" indent="1"/>
    </xf>
    <xf numFmtId="168" fontId="3" fillId="0" borderId="19" xfId="248" applyNumberFormat="1" applyFont="1" applyFill="1" applyBorder="1" applyAlignment="1">
      <alignment horizontal="right" vertical="center" wrapText="1" indent="1"/>
    </xf>
    <xf numFmtId="0" fontId="2" fillId="0" borderId="0" xfId="96" applyFill="1" applyAlignment="1" applyProtection="1"/>
    <xf numFmtId="0" fontId="0" fillId="30" borderId="0" xfId="0" applyFill="1" applyBorder="1" applyAlignment="1"/>
    <xf numFmtId="0" fontId="1" fillId="29" borderId="19" xfId="0" applyFont="1" applyFill="1" applyBorder="1" applyAlignment="1">
      <alignment horizontal="center" vertical="center"/>
    </xf>
    <xf numFmtId="0" fontId="5" fillId="0" borderId="0" xfId="0" applyFont="1" applyBorder="1" applyAlignment="1">
      <alignment horizontal="left" wrapText="1"/>
    </xf>
    <xf numFmtId="168" fontId="5" fillId="0" borderId="19" xfId="0" applyNumberFormat="1" applyFont="1" applyBorder="1" applyAlignment="1">
      <alignment horizontal="center" vertical="center" wrapText="1"/>
    </xf>
    <xf numFmtId="0" fontId="3" fillId="25" borderId="0" xfId="0" applyFont="1" applyFill="1" applyBorder="1" applyAlignment="1">
      <alignment vertical="center" wrapText="1"/>
    </xf>
    <xf numFmtId="0" fontId="3" fillId="25" borderId="9" xfId="0" applyFont="1" applyFill="1" applyBorder="1" applyAlignment="1">
      <alignment horizontal="center" vertical="center" wrapText="1"/>
    </xf>
    <xf numFmtId="0" fontId="5" fillId="29" borderId="25" xfId="0" applyFont="1" applyFill="1" applyBorder="1" applyAlignment="1">
      <alignment horizontal="center" vertical="center" wrapText="1"/>
    </xf>
    <xf numFmtId="0" fontId="5" fillId="29" borderId="26" xfId="0" applyFont="1" applyFill="1" applyBorder="1" applyAlignment="1">
      <alignment horizontal="center" vertical="center" wrapText="1"/>
    </xf>
    <xf numFmtId="0" fontId="5" fillId="29" borderId="27" xfId="0" applyFont="1" applyFill="1" applyBorder="1" applyAlignment="1">
      <alignment horizontal="center" vertical="center" wrapText="1"/>
    </xf>
    <xf numFmtId="168" fontId="5" fillId="0" borderId="21" xfId="0" applyNumberFormat="1" applyFont="1" applyBorder="1" applyAlignment="1">
      <alignment horizontal="center" vertical="center" wrapText="1"/>
    </xf>
    <xf numFmtId="168" fontId="5" fillId="25" borderId="19" xfId="0" applyNumberFormat="1" applyFont="1" applyFill="1" applyBorder="1" applyAlignment="1">
      <alignment horizontal="center" vertical="center" wrapText="1"/>
    </xf>
    <xf numFmtId="0" fontId="61" fillId="0" borderId="23" xfId="0" applyFont="1" applyBorder="1" applyAlignment="1">
      <alignment horizontal="center" vertical="center"/>
    </xf>
    <xf numFmtId="0" fontId="61" fillId="25" borderId="19" xfId="0" applyFont="1" applyFill="1" applyBorder="1" applyAlignment="1">
      <alignment horizontal="center" vertical="center"/>
    </xf>
    <xf numFmtId="0" fontId="61" fillId="0" borderId="21" xfId="0" applyFont="1" applyBorder="1" applyAlignment="1">
      <alignment horizontal="center" vertical="center"/>
    </xf>
    <xf numFmtId="0" fontId="9" fillId="0" borderId="0" xfId="0" applyFont="1" applyFill="1"/>
    <xf numFmtId="180" fontId="0" fillId="0" borderId="0" xfId="0" applyNumberFormat="1"/>
    <xf numFmtId="1" fontId="5" fillId="0" borderId="19" xfId="0" applyNumberFormat="1" applyFont="1" applyFill="1" applyBorder="1" applyAlignment="1">
      <alignment horizontal="center" vertical="center" wrapText="1"/>
    </xf>
    <xf numFmtId="168" fontId="5" fillId="25" borderId="7" xfId="0" applyNumberFormat="1" applyFont="1" applyFill="1" applyBorder="1" applyAlignment="1">
      <alignment horizontal="right" vertical="center" wrapText="1" indent="2"/>
    </xf>
    <xf numFmtId="1" fontId="5" fillId="25" borderId="7" xfId="0" applyNumberFormat="1" applyFont="1" applyFill="1" applyBorder="1" applyAlignment="1">
      <alignment horizontal="right" vertical="center" wrapText="1" indent="2"/>
    </xf>
    <xf numFmtId="178" fontId="5" fillId="25" borderId="19" xfId="0" applyNumberFormat="1" applyFont="1" applyFill="1" applyBorder="1" applyAlignment="1">
      <alignment horizontal="right" vertical="center" wrapText="1" indent="2"/>
    </xf>
    <xf numFmtId="168" fontId="5" fillId="0" borderId="9" xfId="0" applyNumberFormat="1" applyFont="1" applyBorder="1" applyAlignment="1">
      <alignment horizontal="center" vertical="center" wrapText="1"/>
    </xf>
    <xf numFmtId="1" fontId="5" fillId="0" borderId="9" xfId="0" applyNumberFormat="1" applyFont="1" applyBorder="1" applyAlignment="1">
      <alignment horizontal="center" vertical="center" wrapText="1"/>
    </xf>
    <xf numFmtId="0" fontId="5" fillId="29" borderId="21" xfId="0" applyFont="1" applyFill="1" applyBorder="1" applyAlignment="1">
      <alignment horizontal="center" vertical="center" wrapText="1"/>
    </xf>
    <xf numFmtId="0" fontId="1" fillId="28" borderId="22" xfId="0" applyFont="1" applyFill="1" applyBorder="1" applyAlignment="1">
      <alignment vertical="center" wrapText="1"/>
    </xf>
    <xf numFmtId="0" fontId="1" fillId="0" borderId="0" xfId="248" applyBorder="1"/>
    <xf numFmtId="1" fontId="5" fillId="0" borderId="7" xfId="0" applyNumberFormat="1" applyFont="1" applyFill="1" applyBorder="1" applyAlignment="1">
      <alignment horizontal="right" vertical="center" wrapText="1" indent="1"/>
    </xf>
    <xf numFmtId="0" fontId="1" fillId="0" borderId="0" xfId="248" applyFill="1"/>
    <xf numFmtId="0" fontId="1" fillId="0" borderId="0" xfId="248" applyFont="1" applyFill="1"/>
    <xf numFmtId="0" fontId="3" fillId="29" borderId="20" xfId="248" applyFont="1" applyFill="1" applyBorder="1" applyAlignment="1">
      <alignment vertical="center" wrapText="1"/>
    </xf>
    <xf numFmtId="176" fontId="3" fillId="29" borderId="20" xfId="107" applyNumberFormat="1" applyFont="1" applyFill="1" applyBorder="1" applyAlignment="1">
      <alignment horizontal="right" vertical="center" wrapText="1"/>
    </xf>
    <xf numFmtId="176" fontId="3" fillId="29" borderId="21" xfId="107" applyNumberFormat="1" applyFont="1" applyFill="1" applyBorder="1" applyAlignment="1">
      <alignment horizontal="right" vertical="center" wrapText="1"/>
    </xf>
    <xf numFmtId="176" fontId="3" fillId="29" borderId="9" xfId="107" applyNumberFormat="1" applyFont="1" applyFill="1" applyBorder="1" applyAlignment="1">
      <alignment horizontal="right" vertical="center" wrapText="1"/>
    </xf>
    <xf numFmtId="0" fontId="3" fillId="29" borderId="1" xfId="0" applyFont="1" applyFill="1" applyBorder="1" applyAlignment="1">
      <alignment horizontal="center" vertical="center" wrapText="1"/>
    </xf>
    <xf numFmtId="0" fontId="3" fillId="29" borderId="12" xfId="0" applyFont="1" applyFill="1" applyBorder="1" applyAlignment="1">
      <alignment horizontal="center" vertical="center" wrapText="1"/>
    </xf>
    <xf numFmtId="168" fontId="3" fillId="25" borderId="7" xfId="107" applyNumberFormat="1" applyFont="1" applyFill="1" applyBorder="1" applyAlignment="1">
      <alignment horizontal="right" vertical="center" wrapText="1" indent="1"/>
    </xf>
    <xf numFmtId="168" fontId="3" fillId="29" borderId="7" xfId="107" applyNumberFormat="1" applyFont="1" applyFill="1" applyBorder="1" applyAlignment="1">
      <alignment horizontal="right" vertical="center" wrapText="1" indent="1"/>
    </xf>
    <xf numFmtId="168" fontId="3" fillId="29" borderId="19" xfId="107" applyNumberFormat="1" applyFont="1" applyFill="1" applyBorder="1" applyAlignment="1">
      <alignment horizontal="right" vertical="center" wrapText="1" indent="1"/>
    </xf>
    <xf numFmtId="168" fontId="3" fillId="0" borderId="7" xfId="107" applyNumberFormat="1" applyFont="1" applyFill="1" applyBorder="1" applyAlignment="1">
      <alignment horizontal="right" vertical="center" wrapText="1" indent="1"/>
    </xf>
    <xf numFmtId="0" fontId="3" fillId="29" borderId="20" xfId="0" applyFont="1" applyFill="1" applyBorder="1" applyAlignment="1">
      <alignment vertical="center" wrapText="1"/>
    </xf>
    <xf numFmtId="168" fontId="3" fillId="29" borderId="9" xfId="107" applyNumberFormat="1" applyFont="1" applyFill="1" applyBorder="1" applyAlignment="1">
      <alignment horizontal="right" vertical="center" wrapText="1" indent="1"/>
    </xf>
    <xf numFmtId="168" fontId="3" fillId="29" borderId="21" xfId="107" applyNumberFormat="1" applyFont="1" applyFill="1" applyBorder="1" applyAlignment="1">
      <alignment horizontal="right" vertical="center" wrapText="1" indent="1"/>
    </xf>
    <xf numFmtId="0" fontId="3" fillId="29" borderId="12" xfId="0" applyFont="1" applyFill="1" applyBorder="1" applyAlignment="1">
      <alignment horizontal="center" vertical="center" wrapText="1"/>
    </xf>
    <xf numFmtId="0" fontId="3" fillId="29" borderId="1" xfId="0" applyFont="1" applyFill="1" applyBorder="1" applyAlignment="1">
      <alignment horizontal="center" vertical="center" wrapText="1"/>
    </xf>
    <xf numFmtId="1" fontId="3" fillId="0" borderId="7" xfId="248" applyNumberFormat="1" applyFont="1" applyFill="1" applyBorder="1" applyAlignment="1">
      <alignment horizontal="right" vertical="center" wrapText="1" indent="1"/>
    </xf>
    <xf numFmtId="1" fontId="3" fillId="0" borderId="7" xfId="0" applyNumberFormat="1" applyFont="1" applyBorder="1" applyAlignment="1">
      <alignment horizontal="right" vertical="center" wrapText="1" indent="1"/>
    </xf>
    <xf numFmtId="1" fontId="3" fillId="25" borderId="7" xfId="248" applyNumberFormat="1" applyFont="1" applyFill="1" applyBorder="1" applyAlignment="1">
      <alignment horizontal="right" vertical="center" wrapText="1" indent="1"/>
    </xf>
    <xf numFmtId="1" fontId="3" fillId="25" borderId="7" xfId="107" applyNumberFormat="1" applyFont="1" applyFill="1" applyBorder="1" applyAlignment="1">
      <alignment horizontal="right" vertical="center" wrapText="1" indent="1"/>
    </xf>
    <xf numFmtId="1" fontId="3" fillId="25" borderId="19" xfId="248" applyNumberFormat="1" applyFont="1" applyFill="1" applyBorder="1" applyAlignment="1">
      <alignment horizontal="right" vertical="center" wrapText="1" indent="1"/>
    </xf>
    <xf numFmtId="1" fontId="3" fillId="0" borderId="19" xfId="248" applyNumberFormat="1" applyFont="1" applyFill="1" applyBorder="1" applyAlignment="1">
      <alignment horizontal="right" vertical="center" wrapText="1" indent="1"/>
    </xf>
    <xf numFmtId="1" fontId="3" fillId="29" borderId="7" xfId="107" applyNumberFormat="1" applyFont="1" applyFill="1" applyBorder="1" applyAlignment="1">
      <alignment horizontal="right" vertical="center" wrapText="1" indent="1"/>
    </xf>
    <xf numFmtId="1" fontId="3" fillId="0" borderId="9" xfId="0" applyNumberFormat="1" applyFont="1" applyBorder="1" applyAlignment="1">
      <alignment horizontal="right" vertical="center" wrapText="1" indent="1"/>
    </xf>
    <xf numFmtId="1" fontId="3" fillId="0" borderId="9" xfId="248" applyNumberFormat="1" applyFont="1" applyFill="1" applyBorder="1" applyAlignment="1">
      <alignment horizontal="right" vertical="center" wrapText="1" indent="1"/>
    </xf>
    <xf numFmtId="1" fontId="3" fillId="0" borderId="21" xfId="248" applyNumberFormat="1" applyFont="1" applyFill="1" applyBorder="1" applyAlignment="1">
      <alignment horizontal="right" vertical="center" wrapText="1" indent="1"/>
    </xf>
    <xf numFmtId="0" fontId="3" fillId="0" borderId="18" xfId="0" applyFont="1" applyBorder="1" applyAlignment="1">
      <alignment horizontal="left" vertical="center" wrapText="1" indent="1"/>
    </xf>
    <xf numFmtId="0" fontId="3" fillId="29" borderId="12" xfId="0" applyFont="1" applyFill="1" applyBorder="1" applyAlignment="1">
      <alignment horizontal="center" vertical="center" wrapText="1"/>
    </xf>
    <xf numFmtId="0" fontId="3" fillId="29" borderId="1" xfId="0" applyFont="1" applyFill="1" applyBorder="1" applyAlignment="1">
      <alignment horizontal="center" vertical="center" wrapText="1"/>
    </xf>
    <xf numFmtId="0" fontId="9" fillId="0" borderId="0" xfId="0" applyFont="1" applyBorder="1" applyAlignment="1">
      <alignment vertical="center" wrapText="1"/>
    </xf>
    <xf numFmtId="1" fontId="3" fillId="29" borderId="9" xfId="0" applyNumberFormat="1" applyFont="1" applyFill="1" applyBorder="1" applyAlignment="1">
      <alignment horizontal="right" vertical="center" wrapText="1" indent="1"/>
    </xf>
    <xf numFmtId="1" fontId="3" fillId="29" borderId="9" xfId="248" applyNumberFormat="1" applyFont="1" applyFill="1" applyBorder="1" applyAlignment="1">
      <alignment horizontal="right" vertical="center" wrapText="1" indent="1"/>
    </xf>
    <xf numFmtId="1" fontId="3" fillId="29" borderId="21" xfId="248" applyNumberFormat="1" applyFont="1" applyFill="1" applyBorder="1" applyAlignment="1">
      <alignment horizontal="right" vertical="center" wrapText="1" indent="1"/>
    </xf>
    <xf numFmtId="1" fontId="3" fillId="0" borderId="7" xfId="107" applyNumberFormat="1" applyFont="1" applyFill="1" applyBorder="1" applyAlignment="1">
      <alignment horizontal="right" vertical="center" wrapText="1" indent="1"/>
    </xf>
    <xf numFmtId="0" fontId="1" fillId="0" borderId="0" xfId="0" applyFont="1" applyFill="1"/>
    <xf numFmtId="0" fontId="3" fillId="26" borderId="12" xfId="248" applyFont="1" applyFill="1" applyBorder="1" applyAlignment="1">
      <alignment horizontal="center" vertical="center" wrapText="1"/>
    </xf>
    <xf numFmtId="0" fontId="3" fillId="25" borderId="6" xfId="0" applyFont="1" applyFill="1" applyBorder="1" applyAlignment="1">
      <alignment horizontal="center" vertical="center" wrapText="1"/>
    </xf>
    <xf numFmtId="0" fontId="3" fillId="29" borderId="12" xfId="248" applyFont="1" applyFill="1" applyBorder="1" applyAlignment="1">
      <alignment vertical="center" wrapText="1"/>
    </xf>
    <xf numFmtId="0" fontId="3" fillId="29" borderId="6" xfId="248" applyFont="1" applyFill="1" applyBorder="1" applyAlignment="1">
      <alignment vertical="center" wrapText="1"/>
    </xf>
    <xf numFmtId="0" fontId="1" fillId="28" borderId="22" xfId="157" applyFont="1" applyFill="1" applyBorder="1" applyAlignment="1">
      <alignment vertical="center" wrapText="1"/>
    </xf>
    <xf numFmtId="181" fontId="3" fillId="0" borderId="18" xfId="107" applyNumberFormat="1" applyFont="1" applyBorder="1" applyAlignment="1">
      <alignment horizontal="right" vertical="center" wrapText="1" indent="1"/>
    </xf>
    <xf numFmtId="0" fontId="3" fillId="25" borderId="18" xfId="248" applyFont="1" applyFill="1" applyBorder="1" applyAlignment="1">
      <alignment vertical="center" wrapText="1"/>
    </xf>
    <xf numFmtId="181" fontId="3" fillId="25" borderId="18" xfId="107" applyNumberFormat="1" applyFont="1" applyFill="1" applyBorder="1" applyAlignment="1">
      <alignment horizontal="right" vertical="center" wrapText="1" indent="1"/>
    </xf>
    <xf numFmtId="168" fontId="3" fillId="25" borderId="18" xfId="248" applyNumberFormat="1" applyFont="1" applyFill="1" applyBorder="1" applyAlignment="1">
      <alignment horizontal="right" vertical="center" wrapText="1" indent="1"/>
    </xf>
    <xf numFmtId="0" fontId="3" fillId="0" borderId="18" xfId="248" applyFont="1" applyFill="1" applyBorder="1" applyAlignment="1">
      <alignment vertical="center" wrapText="1"/>
    </xf>
    <xf numFmtId="181" fontId="3" fillId="0" borderId="18" xfId="107" applyNumberFormat="1" applyFont="1" applyFill="1" applyBorder="1" applyAlignment="1">
      <alignment horizontal="right" vertical="center" wrapText="1" indent="1"/>
    </xf>
    <xf numFmtId="168" fontId="3" fillId="0" borderId="18" xfId="248" applyNumberFormat="1" applyFont="1" applyFill="1" applyBorder="1" applyAlignment="1">
      <alignment horizontal="right" vertical="center" wrapText="1" indent="1"/>
    </xf>
    <xf numFmtId="177" fontId="3" fillId="0" borderId="7" xfId="108" applyNumberFormat="1" applyFont="1" applyFill="1" applyBorder="1" applyAlignment="1">
      <alignment horizontal="right" vertical="center" wrapText="1" indent="1"/>
    </xf>
    <xf numFmtId="178" fontId="5" fillId="0" borderId="19" xfId="157" applyNumberFormat="1" applyFont="1" applyFill="1" applyBorder="1" applyAlignment="1">
      <alignment horizontal="right" vertical="center" wrapText="1" indent="1"/>
    </xf>
    <xf numFmtId="168" fontId="5" fillId="0" borderId="0" xfId="157" applyNumberFormat="1" applyFont="1" applyFill="1" applyBorder="1" applyAlignment="1">
      <alignment horizontal="right" vertical="center" wrapText="1" indent="1"/>
    </xf>
    <xf numFmtId="181" fontId="3" fillId="29" borderId="18" xfId="107" applyNumberFormat="1" applyFont="1" applyFill="1" applyBorder="1" applyAlignment="1">
      <alignment horizontal="right" vertical="center" wrapText="1" indent="1"/>
    </xf>
    <xf numFmtId="177" fontId="3" fillId="29" borderId="7" xfId="108" applyNumberFormat="1" applyFont="1" applyFill="1" applyBorder="1" applyAlignment="1">
      <alignment horizontal="right" vertical="center" wrapText="1" indent="1"/>
    </xf>
    <xf numFmtId="177" fontId="3" fillId="29" borderId="19" xfId="108" applyNumberFormat="1" applyFont="1" applyFill="1" applyBorder="1" applyAlignment="1">
      <alignment horizontal="right" vertical="center" wrapText="1" indent="1"/>
    </xf>
    <xf numFmtId="177" fontId="60" fillId="0" borderId="7" xfId="248" applyNumberFormat="1" applyFont="1" applyBorder="1" applyAlignment="1">
      <alignment horizontal="right" vertical="center" wrapText="1" indent="1"/>
    </xf>
    <xf numFmtId="177" fontId="60" fillId="0" borderId="19" xfId="248" applyNumberFormat="1" applyFont="1" applyBorder="1" applyAlignment="1">
      <alignment horizontal="right" vertical="center" wrapText="1" indent="1"/>
    </xf>
    <xf numFmtId="178" fontId="3" fillId="29" borderId="7" xfId="108" applyNumberFormat="1" applyFont="1" applyFill="1" applyBorder="1" applyAlignment="1">
      <alignment horizontal="right" vertical="center" wrapText="1" indent="1"/>
    </xf>
    <xf numFmtId="178" fontId="3" fillId="29" borderId="19" xfId="108" applyNumberFormat="1" applyFont="1" applyFill="1" applyBorder="1" applyAlignment="1">
      <alignment horizontal="right" vertical="center" wrapText="1" indent="1"/>
    </xf>
    <xf numFmtId="168" fontId="5" fillId="0" borderId="7" xfId="157" applyNumberFormat="1" applyFont="1" applyFill="1" applyBorder="1" applyAlignment="1">
      <alignment horizontal="right" vertical="center" wrapText="1" indent="1"/>
    </xf>
    <xf numFmtId="168" fontId="5" fillId="0" borderId="19" xfId="157" applyNumberFormat="1" applyFont="1" applyFill="1" applyBorder="1" applyAlignment="1">
      <alignment horizontal="right" vertical="center" wrapText="1" indent="1"/>
    </xf>
    <xf numFmtId="168" fontId="5" fillId="29" borderId="7" xfId="157" applyNumberFormat="1" applyFont="1" applyFill="1" applyBorder="1" applyAlignment="1">
      <alignment horizontal="right" vertical="center" wrapText="1" indent="1"/>
    </xf>
    <xf numFmtId="168" fontId="5" fillId="29" borderId="19" xfId="157" applyNumberFormat="1" applyFont="1" applyFill="1" applyBorder="1" applyAlignment="1">
      <alignment horizontal="right" vertical="center" wrapText="1" indent="1"/>
    </xf>
    <xf numFmtId="168" fontId="3" fillId="0" borderId="19" xfId="248" applyNumberFormat="1" applyFont="1" applyBorder="1" applyAlignment="1">
      <alignment horizontal="right" vertical="center" wrapText="1" indent="1"/>
    </xf>
    <xf numFmtId="181" fontId="60" fillId="29" borderId="18" xfId="107" applyNumberFormat="1" applyFont="1" applyFill="1" applyBorder="1" applyAlignment="1">
      <alignment horizontal="right" vertical="center" wrapText="1" indent="1"/>
    </xf>
    <xf numFmtId="1" fontId="60" fillId="29" borderId="18" xfId="248" applyNumberFormat="1" applyFont="1" applyFill="1" applyBorder="1" applyAlignment="1">
      <alignment horizontal="right" vertical="center" wrapText="1" indent="1"/>
    </xf>
    <xf numFmtId="177" fontId="60" fillId="29" borderId="7" xfId="108" applyNumberFormat="1" applyFont="1" applyFill="1" applyBorder="1" applyAlignment="1">
      <alignment horizontal="right" vertical="center" wrapText="1" indent="1"/>
    </xf>
    <xf numFmtId="168" fontId="60" fillId="29" borderId="7" xfId="108" applyNumberFormat="1" applyFont="1" applyFill="1" applyBorder="1" applyAlignment="1">
      <alignment horizontal="right" vertical="center" wrapText="1" indent="1"/>
    </xf>
    <xf numFmtId="168" fontId="60" fillId="29" borderId="19" xfId="108" applyNumberFormat="1" applyFont="1" applyFill="1" applyBorder="1" applyAlignment="1">
      <alignment horizontal="right" vertical="center" wrapText="1" indent="1"/>
    </xf>
    <xf numFmtId="168" fontId="60" fillId="29" borderId="7" xfId="248" applyNumberFormat="1" applyFont="1" applyFill="1" applyBorder="1" applyAlignment="1">
      <alignment horizontal="right" vertical="center" wrapText="1" indent="1"/>
    </xf>
    <xf numFmtId="168" fontId="3" fillId="29" borderId="7" xfId="108" applyNumberFormat="1" applyFont="1" applyFill="1" applyBorder="1" applyAlignment="1">
      <alignment horizontal="right" vertical="center" wrapText="1" indent="1"/>
    </xf>
    <xf numFmtId="168" fontId="3" fillId="29" borderId="19" xfId="108" applyNumberFormat="1" applyFont="1" applyFill="1" applyBorder="1" applyAlignment="1">
      <alignment horizontal="right" vertical="center" wrapText="1" indent="1"/>
    </xf>
    <xf numFmtId="177" fontId="3" fillId="0" borderId="19" xfId="248" applyNumberFormat="1" applyFont="1" applyBorder="1" applyAlignment="1">
      <alignment horizontal="right" vertical="center" wrapText="1" indent="1"/>
    </xf>
    <xf numFmtId="181" fontId="60" fillId="0" borderId="18" xfId="107" applyNumberFormat="1" applyFont="1" applyBorder="1" applyAlignment="1">
      <alignment horizontal="right" vertical="center" wrapText="1" indent="1"/>
    </xf>
    <xf numFmtId="168" fontId="60" fillId="0" borderId="7" xfId="248" applyNumberFormat="1" applyFont="1" applyBorder="1" applyAlignment="1">
      <alignment horizontal="right" vertical="center" wrapText="1" indent="1"/>
    </xf>
    <xf numFmtId="168" fontId="60" fillId="0" borderId="19" xfId="248" applyNumberFormat="1" applyFont="1" applyBorder="1" applyAlignment="1">
      <alignment horizontal="right" vertical="center" wrapText="1" indent="1"/>
    </xf>
    <xf numFmtId="168" fontId="64" fillId="29" borderId="7" xfId="157" applyNumberFormat="1" applyFont="1" applyFill="1" applyBorder="1" applyAlignment="1">
      <alignment horizontal="right" vertical="center" wrapText="1" indent="1"/>
    </xf>
    <xf numFmtId="168" fontId="64" fillId="29" borderId="19" xfId="157" applyNumberFormat="1" applyFont="1" applyFill="1" applyBorder="1" applyAlignment="1">
      <alignment horizontal="right" vertical="center" wrapText="1" indent="1"/>
    </xf>
    <xf numFmtId="168" fontId="3" fillId="0" borderId="7" xfId="108" applyNumberFormat="1" applyFont="1" applyFill="1" applyBorder="1" applyAlignment="1">
      <alignment horizontal="right" vertical="center" wrapText="1" indent="1"/>
    </xf>
    <xf numFmtId="181" fontId="3" fillId="29" borderId="7" xfId="107" applyNumberFormat="1" applyFont="1" applyFill="1" applyBorder="1" applyAlignment="1">
      <alignment horizontal="right" vertical="center" wrapText="1" indent="1"/>
    </xf>
    <xf numFmtId="1" fontId="5" fillId="0" borderId="0" xfId="157" applyNumberFormat="1" applyFont="1" applyFill="1" applyBorder="1" applyAlignment="1">
      <alignment horizontal="right" vertical="center" wrapText="1" indent="1"/>
    </xf>
    <xf numFmtId="1" fontId="5" fillId="0" borderId="19" xfId="157" applyNumberFormat="1" applyFont="1" applyFill="1" applyBorder="1" applyAlignment="1">
      <alignment horizontal="right" vertical="center" wrapText="1" indent="1"/>
    </xf>
    <xf numFmtId="1" fontId="5" fillId="29" borderId="7" xfId="157" applyNumberFormat="1" applyFont="1" applyFill="1" applyBorder="1" applyAlignment="1">
      <alignment horizontal="right" vertical="center" wrapText="1" indent="1"/>
    </xf>
    <xf numFmtId="1" fontId="5" fillId="29" borderId="19" xfId="157" applyNumberFormat="1" applyFont="1" applyFill="1" applyBorder="1" applyAlignment="1">
      <alignment horizontal="right" vertical="center" wrapText="1" indent="1"/>
    </xf>
    <xf numFmtId="178" fontId="3" fillId="21" borderId="7" xfId="108" applyNumberFormat="1" applyFont="1" applyFill="1" applyBorder="1" applyAlignment="1">
      <alignment horizontal="right" vertical="center" wrapText="1" indent="1"/>
    </xf>
    <xf numFmtId="178" fontId="3" fillId="21" borderId="19" xfId="108" applyNumberFormat="1" applyFont="1" applyFill="1" applyBorder="1" applyAlignment="1">
      <alignment horizontal="right" vertical="center" wrapText="1" indent="1"/>
    </xf>
    <xf numFmtId="178" fontId="60" fillId="29" borderId="7" xfId="108" applyNumberFormat="1" applyFont="1" applyFill="1" applyBorder="1" applyAlignment="1">
      <alignment horizontal="right" vertical="center" wrapText="1" indent="1"/>
    </xf>
    <xf numFmtId="1" fontId="64" fillId="29" borderId="7" xfId="157" applyNumberFormat="1" applyFont="1" applyFill="1" applyBorder="1" applyAlignment="1">
      <alignment horizontal="right" vertical="center" wrapText="1" indent="1"/>
    </xf>
    <xf numFmtId="1" fontId="64" fillId="29" borderId="19" xfId="157" applyNumberFormat="1" applyFont="1" applyFill="1" applyBorder="1" applyAlignment="1">
      <alignment horizontal="right" vertical="center" wrapText="1" indent="1"/>
    </xf>
    <xf numFmtId="178" fontId="60" fillId="29" borderId="19" xfId="108" applyNumberFormat="1" applyFont="1" applyFill="1" applyBorder="1" applyAlignment="1">
      <alignment horizontal="right" vertical="center" wrapText="1" indent="1"/>
    </xf>
    <xf numFmtId="168" fontId="60" fillId="29" borderId="18" xfId="248" applyNumberFormat="1" applyFont="1" applyFill="1" applyBorder="1" applyAlignment="1">
      <alignment horizontal="right" vertical="center" wrapText="1" indent="1"/>
    </xf>
    <xf numFmtId="178" fontId="64" fillId="29" borderId="7" xfId="157" applyNumberFormat="1" applyFont="1" applyFill="1" applyBorder="1" applyAlignment="1">
      <alignment horizontal="right" vertical="center" wrapText="1" indent="1"/>
    </xf>
    <xf numFmtId="178" fontId="60" fillId="29" borderId="7" xfId="248" applyNumberFormat="1" applyFont="1" applyFill="1" applyBorder="1" applyAlignment="1">
      <alignment horizontal="right" vertical="center" wrapText="1" indent="1"/>
    </xf>
    <xf numFmtId="178" fontId="64" fillId="29" borderId="19" xfId="157" applyNumberFormat="1" applyFont="1" applyFill="1" applyBorder="1" applyAlignment="1">
      <alignment horizontal="right" vertical="center" wrapText="1" indent="1"/>
    </xf>
    <xf numFmtId="178" fontId="5" fillId="29" borderId="7" xfId="157" applyNumberFormat="1" applyFont="1" applyFill="1" applyBorder="1" applyAlignment="1">
      <alignment horizontal="right" vertical="center" wrapText="1" indent="1"/>
    </xf>
    <xf numFmtId="178" fontId="3" fillId="29" borderId="7" xfId="248" applyNumberFormat="1" applyFont="1" applyFill="1" applyBorder="1" applyAlignment="1">
      <alignment horizontal="right" vertical="center" wrapText="1" indent="1"/>
    </xf>
    <xf numFmtId="178" fontId="5" fillId="29" borderId="19" xfId="157" applyNumberFormat="1" applyFont="1" applyFill="1" applyBorder="1" applyAlignment="1">
      <alignment horizontal="right" vertical="center" wrapText="1" indent="1"/>
    </xf>
    <xf numFmtId="178" fontId="60" fillId="0" borderId="7" xfId="248" applyNumberFormat="1" applyFont="1" applyBorder="1" applyAlignment="1">
      <alignment horizontal="right" vertical="center" wrapText="1" indent="1"/>
    </xf>
    <xf numFmtId="178" fontId="60" fillId="0" borderId="19" xfId="248" applyNumberFormat="1" applyFont="1" applyBorder="1" applyAlignment="1">
      <alignment horizontal="right" vertical="center" wrapText="1" indent="1"/>
    </xf>
    <xf numFmtId="178" fontId="5" fillId="0" borderId="0" xfId="157" applyNumberFormat="1" applyFont="1" applyFill="1" applyBorder="1" applyAlignment="1">
      <alignment horizontal="right" vertical="center" wrapText="1" indent="1"/>
    </xf>
    <xf numFmtId="0" fontId="3" fillId="0" borderId="20" xfId="248" applyFont="1" applyBorder="1" applyAlignment="1">
      <alignment vertical="center" wrapText="1"/>
    </xf>
    <xf numFmtId="181" fontId="3" fillId="0" borderId="20" xfId="107" applyNumberFormat="1" applyFont="1" applyBorder="1" applyAlignment="1">
      <alignment horizontal="right" vertical="center" wrapText="1" indent="1"/>
    </xf>
    <xf numFmtId="168" fontId="3" fillId="0" borderId="20" xfId="248" applyNumberFormat="1" applyFont="1" applyFill="1" applyBorder="1" applyAlignment="1">
      <alignment horizontal="right" vertical="center" wrapText="1" indent="1"/>
    </xf>
    <xf numFmtId="178" fontId="3" fillId="0" borderId="9" xfId="248" applyNumberFormat="1" applyFont="1" applyBorder="1" applyAlignment="1">
      <alignment horizontal="right" vertical="center" wrapText="1" indent="1"/>
    </xf>
    <xf numFmtId="178" fontId="3" fillId="0" borderId="21" xfId="248" applyNumberFormat="1" applyFont="1" applyBorder="1" applyAlignment="1">
      <alignment horizontal="right" vertical="center" wrapText="1" indent="1"/>
    </xf>
    <xf numFmtId="177" fontId="3" fillId="0" borderId="19" xfId="108" applyNumberFormat="1" applyFont="1" applyFill="1" applyBorder="1" applyAlignment="1">
      <alignment horizontal="right" vertical="center" wrapText="1" indent="1"/>
    </xf>
    <xf numFmtId="3" fontId="3" fillId="0" borderId="7" xfId="0" applyNumberFormat="1" applyFont="1" applyFill="1" applyBorder="1" applyAlignment="1">
      <alignment horizontal="right" wrapText="1" indent="1"/>
    </xf>
    <xf numFmtId="3" fontId="3" fillId="0" borderId="19" xfId="0" applyNumberFormat="1" applyFont="1" applyFill="1" applyBorder="1" applyAlignment="1">
      <alignment horizontal="right" wrapText="1" indent="1"/>
    </xf>
    <xf numFmtId="0" fontId="3" fillId="25" borderId="6" xfId="0" applyFont="1" applyFill="1" applyBorder="1" applyAlignment="1">
      <alignment horizontal="center" vertical="center" wrapText="1"/>
    </xf>
    <xf numFmtId="0" fontId="3" fillId="0" borderId="0" xfId="0" applyFont="1" applyFill="1" applyBorder="1" applyAlignment="1">
      <alignment vertical="center" wrapText="1"/>
    </xf>
    <xf numFmtId="0" fontId="3" fillId="25" borderId="8" xfId="0" applyFont="1" applyFill="1" applyBorder="1" applyAlignment="1">
      <alignment vertical="center" wrapText="1"/>
    </xf>
    <xf numFmtId="176" fontId="3" fillId="25" borderId="21" xfId="107" applyNumberFormat="1" applyFont="1" applyFill="1" applyBorder="1" applyAlignment="1">
      <alignment horizontal="right" vertical="center" wrapText="1" indent="1"/>
    </xf>
    <xf numFmtId="168" fontId="5" fillId="0" borderId="0" xfId="0" applyNumberFormat="1" applyFont="1" applyFill="1" applyBorder="1" applyAlignment="1">
      <alignment horizontal="right" vertical="center" wrapText="1" indent="1"/>
    </xf>
    <xf numFmtId="0" fontId="5" fillId="25" borderId="12" xfId="0" applyFont="1" applyFill="1" applyBorder="1" applyAlignment="1">
      <alignment horizontal="center" wrapText="1"/>
    </xf>
    <xf numFmtId="176" fontId="3" fillId="0" borderId="18" xfId="107" applyNumberFormat="1" applyFont="1" applyBorder="1" applyAlignment="1">
      <alignment horizontal="right" vertical="center" wrapText="1" indent="1"/>
    </xf>
    <xf numFmtId="176" fontId="3" fillId="0" borderId="7" xfId="107" applyNumberFormat="1" applyFont="1" applyBorder="1" applyAlignment="1">
      <alignment horizontal="right" vertical="center" wrapText="1" indent="1"/>
    </xf>
    <xf numFmtId="176" fontId="3" fillId="0" borderId="19" xfId="107" applyNumberFormat="1" applyFont="1" applyBorder="1" applyAlignment="1">
      <alignment horizontal="right" vertical="center" wrapText="1" indent="1"/>
    </xf>
    <xf numFmtId="176" fontId="3" fillId="29" borderId="18" xfId="107" applyNumberFormat="1" applyFont="1" applyFill="1" applyBorder="1" applyAlignment="1">
      <alignment horizontal="right" vertical="center" wrapText="1" indent="1"/>
    </xf>
    <xf numFmtId="176" fontId="5" fillId="29" borderId="19" xfId="107" applyNumberFormat="1" applyFont="1" applyFill="1" applyBorder="1" applyAlignment="1">
      <alignment horizontal="right" vertical="center" wrapText="1" indent="1"/>
    </xf>
    <xf numFmtId="176" fontId="5" fillId="0" borderId="0" xfId="107" applyNumberFormat="1" applyFont="1" applyFill="1" applyBorder="1" applyAlignment="1">
      <alignment horizontal="right" vertical="center" wrapText="1" indent="1"/>
    </xf>
    <xf numFmtId="176" fontId="3" fillId="0" borderId="20" xfId="107" applyNumberFormat="1" applyFont="1" applyBorder="1" applyAlignment="1">
      <alignment horizontal="right" vertical="center" wrapText="1" indent="1"/>
    </xf>
    <xf numFmtId="176" fontId="3" fillId="0" borderId="9" xfId="107" applyNumberFormat="1" applyFont="1" applyBorder="1" applyAlignment="1">
      <alignment horizontal="right" vertical="center" wrapText="1" indent="1"/>
    </xf>
    <xf numFmtId="176" fontId="3" fillId="25" borderId="18" xfId="107" applyNumberFormat="1" applyFont="1" applyFill="1" applyBorder="1" applyAlignment="1">
      <alignment horizontal="right" vertical="center" wrapText="1" indent="1"/>
    </xf>
    <xf numFmtId="176" fontId="3" fillId="0" borderId="18" xfId="107" applyNumberFormat="1" applyFont="1" applyFill="1" applyBorder="1" applyAlignment="1">
      <alignment horizontal="right" vertical="center" wrapText="1" indent="1"/>
    </xf>
    <xf numFmtId="176" fontId="5" fillId="0" borderId="7" xfId="107" applyNumberFormat="1" applyFont="1" applyFill="1" applyBorder="1" applyAlignment="1">
      <alignment horizontal="right" vertical="center" wrapText="1" indent="1"/>
    </xf>
    <xf numFmtId="176" fontId="5" fillId="0" borderId="19" xfId="107" applyNumberFormat="1" applyFont="1" applyFill="1" applyBorder="1" applyAlignment="1">
      <alignment horizontal="right" vertical="center" wrapText="1" indent="1"/>
    </xf>
    <xf numFmtId="176" fontId="3" fillId="0" borderId="21" xfId="107" applyNumberFormat="1" applyFont="1" applyBorder="1" applyAlignment="1">
      <alignment horizontal="right" vertical="center" wrapText="1" indent="1"/>
    </xf>
    <xf numFmtId="0" fontId="68" fillId="0" borderId="0" xfId="0" applyFont="1" applyAlignment="1" applyProtection="1">
      <alignment horizontal="left" vertical="top"/>
    </xf>
    <xf numFmtId="168" fontId="3" fillId="29" borderId="9" xfId="248" applyNumberFormat="1" applyFont="1" applyFill="1" applyBorder="1" applyAlignment="1">
      <alignment horizontal="right" vertical="center" wrapText="1" indent="1"/>
    </xf>
    <xf numFmtId="177" fontId="3" fillId="29" borderId="9" xfId="107" applyNumberFormat="1" applyFont="1" applyFill="1" applyBorder="1" applyAlignment="1">
      <alignment horizontal="right" vertical="center" wrapText="1" indent="1"/>
    </xf>
    <xf numFmtId="178" fontId="3" fillId="29" borderId="9" xfId="107" applyNumberFormat="1" applyFont="1" applyFill="1" applyBorder="1" applyAlignment="1">
      <alignment horizontal="right" vertical="center" wrapText="1" indent="1"/>
    </xf>
    <xf numFmtId="178" fontId="3" fillId="29" borderId="21" xfId="107" applyNumberFormat="1" applyFont="1" applyFill="1" applyBorder="1" applyAlignment="1">
      <alignment horizontal="right" vertical="center" wrapText="1" indent="1"/>
    </xf>
    <xf numFmtId="0" fontId="1" fillId="29" borderId="19" xfId="0" applyFont="1" applyFill="1" applyBorder="1" applyAlignment="1">
      <alignment horizontal="center" vertical="center"/>
    </xf>
    <xf numFmtId="3" fontId="3" fillId="0" borderId="19" xfId="151" applyNumberFormat="1" applyFont="1" applyFill="1" applyBorder="1" applyAlignment="1">
      <alignment horizontal="right" wrapText="1" indent="1"/>
    </xf>
    <xf numFmtId="0" fontId="3" fillId="0" borderId="0" xfId="151" applyFont="1" applyFill="1"/>
    <xf numFmtId="178" fontId="3" fillId="25" borderId="7" xfId="151" applyNumberFormat="1" applyFont="1" applyFill="1" applyBorder="1" applyAlignment="1">
      <alignment horizontal="right" wrapText="1" indent="1"/>
    </xf>
    <xf numFmtId="178" fontId="3" fillId="25" borderId="18" xfId="151" applyNumberFormat="1" applyFont="1" applyFill="1" applyBorder="1" applyAlignment="1">
      <alignment horizontal="right" wrapText="1" indent="1"/>
    </xf>
    <xf numFmtId="178" fontId="3" fillId="25" borderId="19" xfId="151" applyNumberFormat="1" applyFont="1" applyFill="1" applyBorder="1" applyAlignment="1">
      <alignment horizontal="right" wrapText="1" indent="1"/>
    </xf>
    <xf numFmtId="178" fontId="3" fillId="25" borderId="7" xfId="151" applyNumberFormat="1" applyFont="1" applyFill="1" applyBorder="1" applyAlignment="1">
      <alignment horizontal="right" vertical="center" wrapText="1" indent="1"/>
    </xf>
    <xf numFmtId="178" fontId="3" fillId="25" borderId="19" xfId="151" applyNumberFormat="1" applyFont="1" applyFill="1" applyBorder="1" applyAlignment="1">
      <alignment horizontal="right" vertical="center" wrapText="1" indent="1"/>
    </xf>
    <xf numFmtId="0" fontId="1" fillId="0" borderId="0" xfId="248" applyAlignment="1">
      <alignment horizontal="center"/>
    </xf>
    <xf numFmtId="0" fontId="3" fillId="0" borderId="18" xfId="248" applyFont="1" applyBorder="1" applyAlignment="1">
      <alignment horizontal="left" vertical="center" wrapText="1"/>
    </xf>
    <xf numFmtId="168" fontId="3" fillId="0" borderId="18" xfId="248" applyNumberFormat="1" applyFont="1" applyBorder="1" applyAlignment="1">
      <alignment horizontal="center" vertical="center" wrapText="1"/>
    </xf>
    <xf numFmtId="3" fontId="3" fillId="0" borderId="7" xfId="248" applyNumberFormat="1" applyFont="1" applyBorder="1" applyAlignment="1">
      <alignment horizontal="center" vertical="center" wrapText="1"/>
    </xf>
    <xf numFmtId="3" fontId="3" fillId="0" borderId="19" xfId="248" applyNumberFormat="1" applyFont="1" applyBorder="1" applyAlignment="1">
      <alignment horizontal="center" vertical="center" wrapText="1"/>
    </xf>
    <xf numFmtId="168" fontId="3" fillId="29" borderId="18" xfId="248" applyNumberFormat="1" applyFont="1" applyFill="1" applyBorder="1" applyAlignment="1">
      <alignment horizontal="left" vertical="center" wrapText="1"/>
    </xf>
    <xf numFmtId="168" fontId="3" fillId="29" borderId="18" xfId="248" applyNumberFormat="1" applyFont="1" applyFill="1" applyBorder="1" applyAlignment="1">
      <alignment horizontal="center" vertical="center" wrapText="1"/>
    </xf>
    <xf numFmtId="1" fontId="3" fillId="29" borderId="7" xfId="107" applyNumberFormat="1" applyFont="1" applyFill="1" applyBorder="1" applyAlignment="1">
      <alignment horizontal="center" vertical="center" wrapText="1"/>
    </xf>
    <xf numFmtId="168" fontId="3" fillId="0" borderId="18" xfId="248" applyNumberFormat="1" applyFont="1" applyBorder="1" applyAlignment="1">
      <alignment horizontal="left" vertical="center" wrapText="1"/>
    </xf>
    <xf numFmtId="1" fontId="3" fillId="0" borderId="7" xfId="248" applyNumberFormat="1" applyFont="1" applyBorder="1" applyAlignment="1">
      <alignment horizontal="center" vertical="center" wrapText="1"/>
    </xf>
    <xf numFmtId="1" fontId="3" fillId="0" borderId="19" xfId="248" applyNumberFormat="1" applyFont="1" applyBorder="1" applyAlignment="1">
      <alignment horizontal="center" vertical="center" wrapText="1"/>
    </xf>
    <xf numFmtId="0" fontId="3" fillId="29" borderId="18" xfId="248" applyFont="1" applyFill="1" applyBorder="1" applyAlignment="1">
      <alignment horizontal="left" vertical="center" wrapText="1"/>
    </xf>
    <xf numFmtId="1" fontId="3" fillId="29" borderId="19" xfId="107" applyNumberFormat="1" applyFont="1" applyFill="1" applyBorder="1" applyAlignment="1">
      <alignment horizontal="center" vertical="center" wrapText="1"/>
    </xf>
    <xf numFmtId="1" fontId="3" fillId="21" borderId="7" xfId="107" applyNumberFormat="1" applyFont="1" applyFill="1" applyBorder="1" applyAlignment="1">
      <alignment horizontal="center" vertical="center" wrapText="1"/>
    </xf>
    <xf numFmtId="0" fontId="1" fillId="0" borderId="18" xfId="248" applyBorder="1" applyAlignment="1">
      <alignment horizontal="left" vertical="center" wrapText="1"/>
    </xf>
    <xf numFmtId="168" fontId="3" fillId="0" borderId="7" xfId="248" applyNumberFormat="1" applyFont="1" applyBorder="1" applyAlignment="1">
      <alignment horizontal="center" vertical="center" wrapText="1"/>
    </xf>
    <xf numFmtId="1" fontId="3" fillId="0" borderId="18" xfId="248" applyNumberFormat="1" applyFont="1" applyBorder="1" applyAlignment="1">
      <alignment horizontal="center" vertical="center" wrapText="1"/>
    </xf>
    <xf numFmtId="168" fontId="3" fillId="29" borderId="20" xfId="248" applyNumberFormat="1" applyFont="1" applyFill="1" applyBorder="1" applyAlignment="1">
      <alignment horizontal="left" vertical="center" wrapText="1"/>
    </xf>
    <xf numFmtId="168" fontId="3" fillId="29" borderId="9" xfId="248" applyNumberFormat="1" applyFont="1" applyFill="1" applyBorder="1" applyAlignment="1">
      <alignment horizontal="center" vertical="center" wrapText="1"/>
    </xf>
    <xf numFmtId="1" fontId="3" fillId="29" borderId="8" xfId="107" applyNumberFormat="1" applyFont="1" applyFill="1" applyBorder="1" applyAlignment="1">
      <alignment horizontal="center" vertical="center" wrapText="1"/>
    </xf>
    <xf numFmtId="1" fontId="3" fillId="29" borderId="9" xfId="107" applyNumberFormat="1" applyFont="1" applyFill="1" applyBorder="1" applyAlignment="1">
      <alignment horizontal="center" vertical="center" wrapText="1"/>
    </xf>
    <xf numFmtId="1" fontId="3" fillId="29" borderId="21" xfId="107" applyNumberFormat="1" applyFont="1" applyFill="1" applyBorder="1" applyAlignment="1">
      <alignment horizontal="center" vertical="center" wrapText="1"/>
    </xf>
    <xf numFmtId="0" fontId="1" fillId="0" borderId="20" xfId="248" applyBorder="1" applyAlignment="1">
      <alignment horizontal="left" vertical="center" wrapText="1"/>
    </xf>
    <xf numFmtId="0" fontId="3" fillId="0" borderId="9" xfId="248" applyFont="1" applyBorder="1" applyAlignment="1">
      <alignment horizontal="center" wrapText="1"/>
    </xf>
    <xf numFmtId="1" fontId="3" fillId="0" borderId="9" xfId="248" applyNumberFormat="1" applyFont="1" applyBorder="1" applyAlignment="1">
      <alignment horizontal="center" wrapText="1"/>
    </xf>
    <xf numFmtId="1" fontId="3" fillId="0" borderId="9" xfId="248" applyNumberFormat="1" applyFont="1" applyBorder="1" applyAlignment="1">
      <alignment horizontal="center" vertical="center"/>
    </xf>
    <xf numFmtId="1" fontId="3" fillId="0" borderId="8" xfId="248" applyNumberFormat="1" applyFont="1" applyBorder="1" applyAlignment="1">
      <alignment horizontal="center" wrapText="1"/>
    </xf>
    <xf numFmtId="0" fontId="7" fillId="0" borderId="0" xfId="0" applyFont="1" applyBorder="1" applyAlignment="1">
      <alignment horizontal="center" wrapText="1"/>
    </xf>
    <xf numFmtId="0" fontId="3" fillId="29" borderId="9" xfId="248" applyFont="1" applyFill="1" applyBorder="1" applyAlignment="1">
      <alignment horizontal="center" wrapText="1"/>
    </xf>
    <xf numFmtId="168" fontId="3" fillId="29" borderId="7" xfId="248" applyNumberFormat="1" applyFont="1" applyFill="1" applyBorder="1" applyAlignment="1">
      <alignment horizontal="center" vertical="center" wrapText="1"/>
    </xf>
    <xf numFmtId="1" fontId="3" fillId="29" borderId="7" xfId="248" applyNumberFormat="1" applyFont="1" applyFill="1" applyBorder="1" applyAlignment="1">
      <alignment horizontal="center" vertical="center" wrapText="1"/>
    </xf>
    <xf numFmtId="1" fontId="3" fillId="29" borderId="0" xfId="248" applyNumberFormat="1" applyFont="1" applyFill="1" applyBorder="1" applyAlignment="1">
      <alignment horizontal="center" vertical="center" wrapText="1"/>
    </xf>
    <xf numFmtId="0" fontId="3" fillId="0" borderId="7" xfId="248" applyFont="1" applyBorder="1" applyAlignment="1">
      <alignment horizontal="center" wrapText="1"/>
    </xf>
    <xf numFmtId="0" fontId="3" fillId="0" borderId="7" xfId="248" applyFont="1" applyBorder="1" applyAlignment="1">
      <alignment horizontal="center" vertical="center"/>
    </xf>
    <xf numFmtId="0" fontId="3" fillId="0" borderId="0" xfId="248" applyFont="1" applyBorder="1" applyAlignment="1">
      <alignment horizontal="center" wrapText="1"/>
    </xf>
    <xf numFmtId="0" fontId="1" fillId="0" borderId="0" xfId="248" applyAlignment="1">
      <alignment wrapText="1"/>
    </xf>
    <xf numFmtId="0" fontId="9" fillId="0" borderId="0" xfId="248" applyFont="1" applyBorder="1" applyAlignment="1">
      <alignment vertical="center"/>
    </xf>
    <xf numFmtId="0" fontId="9" fillId="0" borderId="0" xfId="151" applyFont="1" applyBorder="1" applyAlignment="1">
      <alignment wrapText="1"/>
    </xf>
    <xf numFmtId="49" fontId="3" fillId="0" borderId="18" xfId="0" applyNumberFormat="1" applyFont="1" applyFill="1" applyBorder="1" applyAlignment="1">
      <alignment wrapText="1"/>
    </xf>
    <xf numFmtId="1" fontId="3" fillId="0" borderId="7" xfId="0" applyNumberFormat="1" applyFont="1" applyFill="1" applyBorder="1" applyAlignment="1">
      <alignment horizontal="right" vertical="center" indent="1"/>
    </xf>
    <xf numFmtId="1" fontId="3" fillId="0" borderId="19" xfId="0" applyNumberFormat="1" applyFont="1" applyFill="1" applyBorder="1" applyAlignment="1">
      <alignment horizontal="right" vertical="center" indent="1"/>
    </xf>
    <xf numFmtId="168" fontId="5" fillId="29" borderId="7" xfId="0" applyNumberFormat="1" applyFont="1" applyFill="1" applyBorder="1" applyAlignment="1">
      <alignment horizontal="right" vertical="center" wrapText="1"/>
    </xf>
    <xf numFmtId="168" fontId="5" fillId="29" borderId="19" xfId="0" applyNumberFormat="1" applyFont="1" applyFill="1" applyBorder="1" applyAlignment="1">
      <alignment horizontal="right" vertical="center" wrapText="1"/>
    </xf>
    <xf numFmtId="0" fontId="11" fillId="0" borderId="0" xfId="270"/>
    <xf numFmtId="0" fontId="58" fillId="0" borderId="0" xfId="271" applyFont="1"/>
    <xf numFmtId="0" fontId="59" fillId="0" borderId="0" xfId="270" applyFont="1" applyBorder="1"/>
    <xf numFmtId="0" fontId="59" fillId="0" borderId="0" xfId="270" applyFont="1" applyAlignment="1">
      <alignment horizontal="left"/>
    </xf>
    <xf numFmtId="49" fontId="3" fillId="0" borderId="0" xfId="270" applyNumberFormat="1" applyFont="1" applyAlignment="1">
      <alignment horizontal="left" indent="1"/>
    </xf>
    <xf numFmtId="0" fontId="11" fillId="0" borderId="0" xfId="270" applyBorder="1"/>
    <xf numFmtId="0" fontId="60" fillId="0" borderId="0" xfId="270" applyFont="1" applyAlignment="1">
      <alignment horizontal="right"/>
    </xf>
    <xf numFmtId="0" fontId="3" fillId="0" borderId="0" xfId="270" applyFont="1" applyAlignment="1">
      <alignment horizontal="right"/>
    </xf>
    <xf numFmtId="0" fontId="61" fillId="0" borderId="0" xfId="270" applyFont="1" applyAlignment="1">
      <alignment horizontal="right"/>
    </xf>
    <xf numFmtId="0" fontId="3" fillId="0" borderId="0" xfId="270" applyFont="1" applyAlignment="1">
      <alignment horizontal="left"/>
    </xf>
    <xf numFmtId="0" fontId="3" fillId="0" borderId="0" xfId="270" applyFont="1"/>
    <xf numFmtId="0" fontId="1" fillId="0" borderId="0" xfId="270" applyFont="1" applyAlignment="1">
      <alignment horizontal="left" wrapText="1"/>
    </xf>
    <xf numFmtId="0" fontId="3" fillId="26" borderId="6" xfId="248" applyFont="1" applyFill="1" applyBorder="1" applyAlignment="1">
      <alignment horizontal="center" vertical="center" wrapText="1"/>
    </xf>
    <xf numFmtId="0" fontId="3" fillId="26" borderId="9" xfId="248" applyFont="1" applyFill="1" applyBorder="1" applyAlignment="1">
      <alignment horizontal="center" vertical="center" wrapText="1"/>
    </xf>
    <xf numFmtId="178" fontId="3" fillId="26" borderId="19" xfId="248" applyNumberFormat="1" applyFont="1" applyFill="1" applyBorder="1" applyAlignment="1">
      <alignment horizontal="right" vertical="center" wrapText="1" indent="1"/>
    </xf>
    <xf numFmtId="1" fontId="5" fillId="26" borderId="19" xfId="0" applyNumberFormat="1" applyFont="1" applyFill="1" applyBorder="1" applyAlignment="1">
      <alignment horizontal="right" vertical="center" wrapText="1" indent="1"/>
    </xf>
    <xf numFmtId="178" fontId="3" fillId="26" borderId="19" xfId="107" applyNumberFormat="1" applyFont="1" applyFill="1" applyBorder="1" applyAlignment="1">
      <alignment horizontal="right" vertical="center" wrapText="1" indent="1"/>
    </xf>
    <xf numFmtId="178" fontId="3" fillId="26" borderId="21" xfId="107" applyNumberFormat="1" applyFont="1" applyFill="1" applyBorder="1" applyAlignment="1">
      <alignment horizontal="right" vertical="center" wrapText="1" indent="1"/>
    </xf>
    <xf numFmtId="176" fontId="3" fillId="26" borderId="7" xfId="107" applyNumberFormat="1" applyFont="1" applyFill="1" applyBorder="1" applyAlignment="1">
      <alignment horizontal="right" vertical="center" wrapText="1"/>
    </xf>
    <xf numFmtId="176" fontId="3" fillId="26" borderId="9" xfId="107" applyNumberFormat="1" applyFont="1" applyFill="1" applyBorder="1" applyAlignment="1">
      <alignment horizontal="right" vertical="center" wrapText="1"/>
    </xf>
    <xf numFmtId="0" fontId="3" fillId="29" borderId="9" xfId="0" applyFont="1" applyFill="1" applyBorder="1" applyAlignment="1">
      <alignment horizontal="right" vertical="center" wrapText="1" indent="1"/>
    </xf>
    <xf numFmtId="168" fontId="3" fillId="29" borderId="9" xfId="0" applyNumberFormat="1" applyFont="1" applyFill="1" applyBorder="1" applyAlignment="1">
      <alignment horizontal="right" vertical="center" wrapText="1" indent="1"/>
    </xf>
    <xf numFmtId="0" fontId="3" fillId="29" borderId="21" xfId="0" applyFont="1" applyFill="1" applyBorder="1" applyAlignment="1">
      <alignment horizontal="right" vertical="center" wrapText="1" indent="1"/>
    </xf>
    <xf numFmtId="168" fontId="3" fillId="29" borderId="21" xfId="0" applyNumberFormat="1" applyFont="1" applyFill="1" applyBorder="1" applyAlignment="1">
      <alignment horizontal="right" vertical="center" wrapText="1" indent="1"/>
    </xf>
    <xf numFmtId="0" fontId="9" fillId="0" borderId="0" xfId="151" applyFont="1" applyBorder="1" applyAlignment="1">
      <alignment vertical="center" wrapText="1"/>
    </xf>
    <xf numFmtId="0" fontId="3" fillId="29" borderId="20" xfId="248" applyFont="1" applyFill="1" applyBorder="1" applyAlignment="1">
      <alignment horizontal="center" vertical="center" wrapText="1"/>
    </xf>
    <xf numFmtId="0" fontId="2" fillId="0" borderId="0" xfId="96" applyAlignment="1" applyProtection="1">
      <alignment horizontal="left" vertical="center" wrapText="1"/>
    </xf>
    <xf numFmtId="0" fontId="0" fillId="0" borderId="0" xfId="0" applyAlignment="1">
      <alignment horizontal="left" vertical="center" wrapText="1"/>
    </xf>
    <xf numFmtId="0" fontId="1" fillId="28" borderId="22" xfId="248" applyFill="1" applyBorder="1" applyAlignment="1">
      <alignment horizontal="left" vertical="center" wrapText="1"/>
    </xf>
    <xf numFmtId="2" fontId="1" fillId="0" borderId="0" xfId="0" applyNumberFormat="1" applyFont="1" applyAlignment="1">
      <alignment wrapText="1"/>
    </xf>
    <xf numFmtId="0" fontId="2" fillId="0" borderId="0" xfId="96" applyAlignment="1" applyProtection="1">
      <alignment horizontal="left" vertical="center" wrapText="1"/>
    </xf>
    <xf numFmtId="0" fontId="0" fillId="0" borderId="0" xfId="0" applyAlignment="1">
      <alignment horizontal="left" vertical="center" wrapText="1"/>
    </xf>
    <xf numFmtId="2" fontId="1" fillId="0" borderId="0" xfId="0" applyNumberFormat="1" applyFont="1" applyAlignment="1">
      <alignment horizontal="left" vertical="center" wrapText="1"/>
    </xf>
    <xf numFmtId="0" fontId="2" fillId="0" borderId="0" xfId="96" applyAlignment="1" applyProtection="1">
      <alignment horizontal="left" wrapText="1"/>
    </xf>
    <xf numFmtId="0" fontId="0" fillId="0" borderId="0" xfId="0" applyAlignment="1">
      <alignment horizontal="left" wrapText="1"/>
    </xf>
    <xf numFmtId="0" fontId="7" fillId="0" borderId="0" xfId="0" applyFont="1" applyBorder="1" applyAlignment="1">
      <alignment horizontal="left" vertical="top" wrapText="1"/>
    </xf>
    <xf numFmtId="0" fontId="9" fillId="0" borderId="0" xfId="151" applyFont="1" applyBorder="1" applyAlignment="1">
      <alignment horizontal="left" wrapText="1"/>
    </xf>
    <xf numFmtId="0" fontId="2" fillId="0" borderId="0" xfId="96" applyAlignment="1" applyProtection="1">
      <alignment horizontal="left"/>
    </xf>
    <xf numFmtId="0" fontId="9" fillId="0" borderId="0" xfId="151" applyFont="1" applyBorder="1" applyAlignment="1">
      <alignment horizontal="left" vertical="center" wrapText="1"/>
    </xf>
    <xf numFmtId="0" fontId="7" fillId="0" borderId="0" xfId="151" applyFont="1" applyBorder="1" applyAlignment="1">
      <alignment horizontal="left"/>
    </xf>
    <xf numFmtId="0" fontId="9" fillId="0" borderId="8" xfId="151" applyFont="1" applyBorder="1" applyAlignment="1">
      <alignment horizontal="left" wrapText="1"/>
    </xf>
    <xf numFmtId="0" fontId="7" fillId="0" borderId="22" xfId="151" applyFont="1" applyBorder="1" applyAlignment="1">
      <alignment horizontal="left" vertical="top" wrapText="1"/>
    </xf>
    <xf numFmtId="0" fontId="3" fillId="26" borderId="6" xfId="151" applyFont="1" applyFill="1" applyBorder="1" applyAlignment="1">
      <alignment horizontal="center" vertical="center" wrapText="1"/>
    </xf>
    <xf numFmtId="178" fontId="3" fillId="26" borderId="6" xfId="151" applyNumberFormat="1" applyFont="1" applyFill="1" applyBorder="1" applyAlignment="1">
      <alignment horizontal="center" vertical="center" wrapText="1"/>
    </xf>
    <xf numFmtId="0" fontId="3" fillId="25" borderId="12" xfId="151" applyFont="1" applyFill="1" applyBorder="1" applyAlignment="1">
      <alignment horizontal="center" vertical="center" wrapText="1"/>
    </xf>
    <xf numFmtId="0" fontId="3" fillId="25" borderId="6" xfId="151" applyFont="1" applyFill="1" applyBorder="1" applyAlignment="1">
      <alignment horizontal="center" vertical="center" wrapText="1"/>
    </xf>
    <xf numFmtId="0" fontId="3" fillId="24" borderId="28" xfId="151" applyFont="1" applyFill="1" applyBorder="1" applyAlignment="1">
      <alignment horizontal="center" vertical="center" wrapText="1"/>
    </xf>
    <xf numFmtId="0" fontId="1" fillId="24" borderId="20" xfId="151" applyFill="1" applyBorder="1" applyAlignment="1">
      <alignment horizontal="center" vertical="center" wrapText="1"/>
    </xf>
    <xf numFmtId="0" fontId="9" fillId="0" borderId="0" xfId="0" applyFont="1" applyBorder="1" applyAlignment="1">
      <alignment horizontal="left" vertical="center" wrapText="1"/>
    </xf>
    <xf numFmtId="0" fontId="0" fillId="0" borderId="0" xfId="0" applyBorder="1" applyAlignment="1">
      <alignment vertical="center" wrapText="1"/>
    </xf>
    <xf numFmtId="0" fontId="3" fillId="29" borderId="28" xfId="0" applyFont="1" applyFill="1" applyBorder="1" applyAlignment="1">
      <alignment horizontal="center" vertical="center" wrapText="1"/>
    </xf>
    <xf numFmtId="0" fontId="3" fillId="29" borderId="20" xfId="0" applyFont="1" applyFill="1" applyBorder="1" applyAlignment="1">
      <alignment horizontal="center" vertical="center" wrapText="1"/>
    </xf>
    <xf numFmtId="0" fontId="3" fillId="30" borderId="12" xfId="0" applyFont="1" applyFill="1" applyBorder="1" applyAlignment="1">
      <alignment horizontal="center" vertical="center" wrapText="1"/>
    </xf>
    <xf numFmtId="0" fontId="3" fillId="30" borderId="6" xfId="0" applyFont="1" applyFill="1" applyBorder="1" applyAlignment="1">
      <alignment horizontal="center" vertical="center" wrapText="1"/>
    </xf>
    <xf numFmtId="0" fontId="7" fillId="0" borderId="22" xfId="0" applyFont="1" applyBorder="1" applyAlignment="1">
      <alignment horizontal="left" vertical="top" wrapText="1"/>
    </xf>
    <xf numFmtId="0" fontId="3" fillId="29" borderId="18" xfId="0" applyFont="1" applyFill="1" applyBorder="1" applyAlignment="1">
      <alignment horizontal="center" vertical="center" wrapText="1"/>
    </xf>
    <xf numFmtId="0" fontId="0" fillId="30" borderId="6" xfId="0" applyFill="1" applyBorder="1" applyAlignment="1"/>
    <xf numFmtId="0" fontId="3" fillId="25" borderId="12" xfId="0" applyFont="1" applyFill="1" applyBorder="1" applyAlignment="1">
      <alignment horizontal="center" vertical="center" wrapText="1"/>
    </xf>
    <xf numFmtId="0" fontId="3" fillId="25" borderId="6" xfId="0" applyFont="1" applyFill="1" applyBorder="1" applyAlignment="1">
      <alignment horizontal="center" vertical="center" wrapText="1"/>
    </xf>
    <xf numFmtId="0" fontId="9" fillId="0" borderId="8" xfId="0" applyFont="1" applyBorder="1" applyAlignment="1">
      <alignment horizontal="left" vertical="center" wrapText="1"/>
    </xf>
    <xf numFmtId="3" fontId="1" fillId="28" borderId="22" xfId="157" applyNumberFormat="1" applyFont="1" applyFill="1" applyBorder="1" applyAlignment="1">
      <alignment horizontal="center" vertical="center" wrapText="1"/>
    </xf>
    <xf numFmtId="3" fontId="1" fillId="28" borderId="22" xfId="157" applyNumberFormat="1" applyFill="1" applyBorder="1" applyAlignment="1">
      <alignment horizontal="center" vertical="center" wrapText="1"/>
    </xf>
    <xf numFmtId="0" fontId="7" fillId="0" borderId="0" xfId="248" applyFont="1" applyAlignment="1">
      <alignment horizontal="left" vertical="top" wrapText="1"/>
    </xf>
    <xf numFmtId="0" fontId="7" fillId="0" borderId="0" xfId="248" applyFont="1" applyAlignment="1">
      <alignment horizontal="left" vertical="top"/>
    </xf>
    <xf numFmtId="0" fontId="9" fillId="0" borderId="8" xfId="248" applyFont="1" applyBorder="1" applyAlignment="1">
      <alignment horizontal="left" vertical="center" wrapText="1"/>
    </xf>
    <xf numFmtId="0" fontId="3" fillId="29" borderId="18" xfId="248" applyFont="1" applyFill="1" applyBorder="1" applyAlignment="1">
      <alignment horizontal="center" vertical="center" wrapText="1"/>
    </xf>
    <xf numFmtId="0" fontId="3" fillId="29" borderId="20" xfId="248" applyFont="1" applyFill="1" applyBorder="1" applyAlignment="1">
      <alignment horizontal="center" vertical="center" wrapText="1"/>
    </xf>
    <xf numFmtId="0" fontId="3" fillId="29" borderId="12" xfId="248" applyFont="1" applyFill="1" applyBorder="1" applyAlignment="1">
      <alignment horizontal="center" vertical="center" wrapText="1"/>
    </xf>
    <xf numFmtId="0" fontId="3" fillId="29" borderId="6" xfId="248" applyFont="1" applyFill="1" applyBorder="1" applyAlignment="1">
      <alignment horizontal="center" vertical="center" wrapText="1"/>
    </xf>
    <xf numFmtId="0" fontId="3" fillId="26" borderId="6" xfId="248" applyFont="1" applyFill="1" applyBorder="1" applyAlignment="1">
      <alignment horizontal="center" vertical="center" wrapText="1"/>
    </xf>
    <xf numFmtId="0" fontId="1" fillId="28" borderId="22" xfId="157" applyFont="1" applyFill="1" applyBorder="1" applyAlignment="1">
      <alignment horizontal="center" vertical="center" wrapText="1"/>
    </xf>
    <xf numFmtId="0" fontId="3" fillId="28" borderId="22" xfId="248" applyFont="1" applyFill="1" applyBorder="1" applyAlignment="1">
      <alignment horizontal="center" vertical="center" wrapText="1"/>
    </xf>
    <xf numFmtId="0" fontId="3" fillId="30" borderId="23" xfId="0" applyFont="1" applyFill="1" applyBorder="1" applyAlignment="1">
      <alignment horizontal="center" vertical="center" wrapText="1"/>
    </xf>
    <xf numFmtId="0" fontId="3" fillId="30" borderId="22" xfId="0" applyFont="1" applyFill="1" applyBorder="1" applyAlignment="1">
      <alignment horizontal="center" vertical="center" wrapText="1"/>
    </xf>
    <xf numFmtId="0" fontId="3" fillId="29" borderId="23" xfId="0" applyFont="1" applyFill="1" applyBorder="1" applyAlignment="1">
      <alignment horizontal="center" vertical="center" wrapText="1"/>
    </xf>
    <xf numFmtId="0" fontId="3" fillId="29" borderId="21" xfId="0" applyFont="1" applyFill="1" applyBorder="1" applyAlignment="1">
      <alignment horizontal="center" vertical="center" wrapText="1"/>
    </xf>
    <xf numFmtId="0" fontId="3" fillId="29" borderId="12" xfId="0" applyFont="1" applyFill="1" applyBorder="1" applyAlignment="1">
      <alignment horizontal="center" vertical="center" wrapText="1"/>
    </xf>
    <xf numFmtId="0" fontId="3" fillId="29" borderId="11" xfId="0" applyFont="1" applyFill="1" applyBorder="1" applyAlignment="1">
      <alignment horizontal="center" vertical="center" wrapText="1"/>
    </xf>
    <xf numFmtId="0" fontId="3" fillId="29" borderId="6" xfId="0" applyFont="1" applyFill="1" applyBorder="1" applyAlignment="1">
      <alignment horizontal="center" vertical="center" wrapText="1"/>
    </xf>
    <xf numFmtId="0" fontId="1" fillId="29" borderId="7" xfId="0" applyFont="1" applyFill="1" applyBorder="1" applyAlignment="1">
      <alignment horizontal="center" vertical="center"/>
    </xf>
    <xf numFmtId="0" fontId="1" fillId="29" borderId="19" xfId="0" applyFont="1" applyFill="1" applyBorder="1" applyAlignment="1">
      <alignment horizontal="center" vertical="center"/>
    </xf>
    <xf numFmtId="0" fontId="1" fillId="25" borderId="12" xfId="0" applyFont="1" applyFill="1" applyBorder="1" applyAlignment="1">
      <alignment horizontal="center" vertical="center"/>
    </xf>
    <xf numFmtId="0" fontId="1" fillId="25" borderId="6" xfId="0" applyFont="1" applyFill="1" applyBorder="1" applyAlignment="1">
      <alignment horizontal="center" vertical="center"/>
    </xf>
    <xf numFmtId="0" fontId="1" fillId="29" borderId="23" xfId="0" applyFont="1" applyFill="1" applyBorder="1" applyAlignment="1">
      <alignment horizontal="center" vertical="center"/>
    </xf>
    <xf numFmtId="0" fontId="1" fillId="29" borderId="21" xfId="0" applyFont="1" applyFill="1" applyBorder="1" applyAlignment="1">
      <alignment horizontal="center" vertical="center"/>
    </xf>
    <xf numFmtId="0" fontId="1" fillId="29" borderId="28" xfId="0" applyFont="1" applyFill="1" applyBorder="1" applyAlignment="1">
      <alignment horizontal="center" vertical="center"/>
    </xf>
    <xf numFmtId="0" fontId="1" fillId="29" borderId="20" xfId="0" applyFont="1" applyFill="1" applyBorder="1" applyAlignment="1">
      <alignment horizontal="center" vertical="center"/>
    </xf>
    <xf numFmtId="0" fontId="54" fillId="29" borderId="20" xfId="0" applyFont="1" applyFill="1" applyBorder="1" applyAlignment="1">
      <alignment horizontal="center" wrapText="1"/>
    </xf>
    <xf numFmtId="0" fontId="1" fillId="29" borderId="9" xfId="0" applyFont="1" applyFill="1" applyBorder="1" applyAlignment="1">
      <alignment horizontal="center"/>
    </xf>
    <xf numFmtId="0" fontId="54" fillId="29" borderId="9" xfId="0" applyFont="1" applyFill="1" applyBorder="1" applyAlignment="1">
      <alignment horizontal="center"/>
    </xf>
    <xf numFmtId="0" fontId="1" fillId="29" borderId="21" xfId="0" applyFont="1" applyFill="1" applyBorder="1" applyAlignment="1">
      <alignment horizontal="center"/>
    </xf>
    <xf numFmtId="0" fontId="54" fillId="29" borderId="28" xfId="0" applyFont="1" applyFill="1" applyBorder="1" applyAlignment="1">
      <alignment horizontal="center" vertical="center" wrapText="1"/>
    </xf>
    <xf numFmtId="0" fontId="54" fillId="29" borderId="18" xfId="0" applyFont="1" applyFill="1" applyBorder="1" applyAlignment="1">
      <alignment horizontal="center" vertical="center" wrapText="1"/>
    </xf>
    <xf numFmtId="0" fontId="54" fillId="29" borderId="20" xfId="0" applyFont="1" applyFill="1" applyBorder="1" applyAlignment="1">
      <alignment horizontal="center" vertical="center" wrapText="1"/>
    </xf>
    <xf numFmtId="0" fontId="1" fillId="25" borderId="12" xfId="0" applyFont="1" applyFill="1" applyBorder="1" applyAlignment="1">
      <alignment horizontal="center" vertical="center" wrapText="1"/>
    </xf>
    <xf numFmtId="0" fontId="1" fillId="25" borderId="6" xfId="0" applyFont="1" applyFill="1" applyBorder="1" applyAlignment="1">
      <alignment horizontal="center" vertical="center" wrapText="1"/>
    </xf>
    <xf numFmtId="0" fontId="9" fillId="0" borderId="0" xfId="0" applyFont="1" applyBorder="1" applyAlignment="1">
      <alignment horizontal="left" wrapText="1"/>
    </xf>
    <xf numFmtId="0" fontId="7" fillId="0" borderId="0" xfId="0" applyFont="1" applyBorder="1" applyAlignment="1">
      <alignment horizontal="left" wrapText="1"/>
    </xf>
    <xf numFmtId="0" fontId="9" fillId="0" borderId="8" xfId="248" applyFont="1" applyBorder="1" applyAlignment="1">
      <alignment horizontal="left" vertical="center"/>
    </xf>
    <xf numFmtId="0" fontId="3" fillId="28" borderId="22" xfId="248" applyFont="1" applyFill="1" applyBorder="1" applyAlignment="1">
      <alignment horizontal="center" wrapText="1"/>
    </xf>
    <xf numFmtId="0" fontId="3" fillId="26" borderId="6" xfId="248" applyFont="1" applyFill="1" applyBorder="1" applyAlignment="1">
      <alignment horizontal="center" wrapText="1"/>
    </xf>
    <xf numFmtId="0" fontId="7" fillId="0" borderId="22" xfId="248" applyFont="1" applyBorder="1" applyAlignment="1">
      <alignment horizontal="left" vertical="top" wrapText="1"/>
    </xf>
    <xf numFmtId="49" fontId="1" fillId="29" borderId="6" xfId="248" applyNumberFormat="1" applyFont="1" applyFill="1" applyBorder="1" applyAlignment="1">
      <alignment horizontal="center" vertical="center" wrapText="1"/>
    </xf>
    <xf numFmtId="49" fontId="1" fillId="29" borderId="11" xfId="248" applyNumberFormat="1" applyFont="1" applyFill="1" applyBorder="1" applyAlignment="1">
      <alignment horizontal="center" vertical="center" wrapText="1"/>
    </xf>
    <xf numFmtId="0" fontId="3" fillId="29" borderId="24" xfId="248" applyFont="1" applyFill="1" applyBorder="1" applyAlignment="1">
      <alignment horizontal="center" wrapText="1"/>
    </xf>
    <xf numFmtId="0" fontId="3" fillId="29" borderId="9" xfId="248" applyFont="1" applyFill="1" applyBorder="1" applyAlignment="1">
      <alignment horizontal="center" wrapText="1"/>
    </xf>
    <xf numFmtId="0" fontId="3" fillId="29" borderId="22" xfId="248" applyFont="1" applyFill="1" applyBorder="1" applyAlignment="1">
      <alignment horizontal="center" wrapText="1"/>
    </xf>
    <xf numFmtId="0" fontId="3" fillId="29" borderId="8" xfId="248" applyFont="1" applyFill="1" applyBorder="1" applyAlignment="1">
      <alignment horizontal="center" wrapText="1"/>
    </xf>
    <xf numFmtId="0" fontId="3" fillId="29" borderId="28" xfId="248" applyFont="1" applyFill="1" applyBorder="1" applyAlignment="1">
      <alignment horizontal="center" vertical="center" wrapText="1"/>
    </xf>
    <xf numFmtId="0" fontId="3" fillId="29" borderId="22" xfId="0" applyFont="1" applyFill="1" applyBorder="1" applyAlignment="1">
      <alignment horizontal="center" vertical="center" wrapText="1"/>
    </xf>
    <xf numFmtId="0" fontId="3" fillId="29" borderId="8" xfId="0" applyFont="1" applyFill="1" applyBorder="1" applyAlignment="1">
      <alignment horizontal="center" vertical="center" wrapText="1"/>
    </xf>
    <xf numFmtId="0" fontId="9" fillId="0" borderId="8" xfId="0" applyFont="1" applyBorder="1" applyAlignment="1">
      <alignment horizontal="left" wrapText="1"/>
    </xf>
    <xf numFmtId="0" fontId="3" fillId="28" borderId="22" xfId="0" applyFont="1" applyFill="1" applyBorder="1" applyAlignment="1">
      <alignment horizontal="center" vertical="center" wrapText="1"/>
    </xf>
    <xf numFmtId="0" fontId="3" fillId="25" borderId="11" xfId="0" applyFont="1" applyFill="1" applyBorder="1" applyAlignment="1">
      <alignment horizontal="center" vertical="center" wrapText="1"/>
    </xf>
    <xf numFmtId="0" fontId="3" fillId="26" borderId="12" xfId="0" applyFont="1" applyFill="1" applyBorder="1" applyAlignment="1">
      <alignment horizontal="center" vertical="center" wrapText="1"/>
    </xf>
    <xf numFmtId="0" fontId="3" fillId="26" borderId="6" xfId="0" applyFont="1" applyFill="1" applyBorder="1" applyAlignment="1">
      <alignment horizontal="center" vertical="center" wrapText="1"/>
    </xf>
    <xf numFmtId="0" fontId="7" fillId="0" borderId="0" xfId="0" applyFont="1" applyBorder="1" applyAlignment="1">
      <alignment horizontal="left" vertical="center" wrapText="1"/>
    </xf>
    <xf numFmtId="0" fontId="3" fillId="28" borderId="22" xfId="0" applyFont="1" applyFill="1" applyBorder="1" applyAlignment="1">
      <alignment horizontal="center"/>
    </xf>
    <xf numFmtId="0" fontId="9" fillId="0" borderId="0" xfId="0" applyFont="1" applyAlignment="1">
      <alignment horizontal="left" vertical="center" wrapText="1"/>
    </xf>
    <xf numFmtId="0" fontId="0" fillId="0" borderId="0" xfId="0" applyAlignment="1">
      <alignment vertical="center" wrapText="1"/>
    </xf>
    <xf numFmtId="0" fontId="3" fillId="26" borderId="12" xfId="0" applyFont="1" applyFill="1" applyBorder="1" applyAlignment="1">
      <alignment horizontal="center"/>
    </xf>
    <xf numFmtId="0" fontId="3" fillId="26" borderId="6" xfId="0" applyFont="1" applyFill="1" applyBorder="1" applyAlignment="1">
      <alignment horizontal="center"/>
    </xf>
    <xf numFmtId="0" fontId="3" fillId="29" borderId="1" xfId="0" applyFont="1" applyFill="1" applyBorder="1" applyAlignment="1">
      <alignment horizontal="center" vertical="center" wrapText="1"/>
    </xf>
    <xf numFmtId="0" fontId="3" fillId="29" borderId="0" xfId="0" applyFont="1" applyFill="1" applyBorder="1" applyAlignment="1">
      <alignment horizontal="center" vertical="center" wrapText="1"/>
    </xf>
    <xf numFmtId="0" fontId="3" fillId="29" borderId="24" xfId="0" applyFont="1" applyFill="1" applyBorder="1" applyAlignment="1">
      <alignment horizontal="center" vertical="center" wrapText="1"/>
    </xf>
    <xf numFmtId="0" fontId="3" fillId="25" borderId="9" xfId="0" applyFont="1" applyFill="1" applyBorder="1" applyAlignment="1">
      <alignment horizontal="center" vertical="center" wrapText="1"/>
    </xf>
    <xf numFmtId="0" fontId="3" fillId="29" borderId="12" xfId="0" applyFont="1" applyFill="1" applyBorder="1" applyAlignment="1">
      <alignment horizontal="center" vertical="center"/>
    </xf>
    <xf numFmtId="0" fontId="3" fillId="29" borderId="11" xfId="0" applyFont="1" applyFill="1" applyBorder="1" applyAlignment="1">
      <alignment horizontal="center" vertical="center"/>
    </xf>
    <xf numFmtId="0" fontId="5" fillId="26" borderId="12" xfId="0" applyFont="1" applyFill="1" applyBorder="1" applyAlignment="1">
      <alignment horizontal="center" wrapText="1"/>
    </xf>
    <xf numFmtId="0" fontId="0" fillId="26" borderId="11" xfId="0" applyFill="1" applyBorder="1" applyAlignment="1">
      <alignment horizontal="center" wrapText="1"/>
    </xf>
    <xf numFmtId="0" fontId="5" fillId="30" borderId="1" xfId="0" applyFont="1" applyFill="1" applyBorder="1" applyAlignment="1">
      <alignment horizontal="center" wrapText="1"/>
    </xf>
    <xf numFmtId="0" fontId="5" fillId="30" borderId="12" xfId="0" applyFont="1" applyFill="1" applyBorder="1" applyAlignment="1">
      <alignment horizontal="center" wrapText="1"/>
    </xf>
    <xf numFmtId="0" fontId="5" fillId="28" borderId="6" xfId="0" applyFont="1" applyFill="1" applyBorder="1" applyAlignment="1">
      <alignment horizontal="center" wrapText="1"/>
    </xf>
    <xf numFmtId="168" fontId="5" fillId="31" borderId="6" xfId="0" applyNumberFormat="1" applyFont="1" applyFill="1" applyBorder="1" applyAlignment="1">
      <alignment horizontal="center" vertical="center" wrapText="1"/>
    </xf>
    <xf numFmtId="0" fontId="3" fillId="26" borderId="12" xfId="248" applyFont="1" applyFill="1" applyBorder="1" applyAlignment="1">
      <alignment horizontal="center" vertical="center" wrapText="1"/>
    </xf>
    <xf numFmtId="176" fontId="3" fillId="28" borderId="22" xfId="107" applyNumberFormat="1" applyFont="1" applyFill="1" applyBorder="1" applyAlignment="1">
      <alignment horizontal="center" vertical="center" wrapText="1"/>
    </xf>
    <xf numFmtId="176" fontId="67" fillId="28" borderId="22" xfId="107" applyNumberFormat="1" applyFont="1" applyFill="1" applyBorder="1" applyAlignment="1">
      <alignment horizontal="center" vertical="center" wrapText="1"/>
    </xf>
    <xf numFmtId="0" fontId="3" fillId="29" borderId="22" xfId="248" applyFont="1" applyFill="1" applyBorder="1" applyAlignment="1">
      <alignment horizontal="center" vertical="center" wrapText="1"/>
    </xf>
    <xf numFmtId="0" fontId="3" fillId="29" borderId="0" xfId="248" applyFont="1" applyFill="1" applyBorder="1" applyAlignment="1">
      <alignment horizontal="center" vertical="center" wrapText="1"/>
    </xf>
    <xf numFmtId="0" fontId="3" fillId="29" borderId="8" xfId="248" applyFont="1" applyFill="1" applyBorder="1" applyAlignment="1">
      <alignment horizontal="center" vertical="center" wrapText="1"/>
    </xf>
    <xf numFmtId="49" fontId="9" fillId="29" borderId="12" xfId="248" applyNumberFormat="1" applyFont="1" applyFill="1" applyBorder="1" applyAlignment="1">
      <alignment horizontal="center" vertical="center" wrapText="1"/>
    </xf>
    <xf numFmtId="49" fontId="9" fillId="29" borderId="6" xfId="248" applyNumberFormat="1" applyFont="1" applyFill="1" applyBorder="1" applyAlignment="1">
      <alignment horizontal="center" vertical="center" wrapText="1"/>
    </xf>
    <xf numFmtId="49" fontId="9" fillId="29" borderId="6" xfId="248" applyNumberFormat="1" applyFont="1" applyFill="1" applyBorder="1" applyAlignment="1">
      <alignment horizontal="center"/>
    </xf>
    <xf numFmtId="0" fontId="3" fillId="29" borderId="11" xfId="248" applyFont="1" applyFill="1" applyBorder="1" applyAlignment="1">
      <alignment horizontal="center" vertical="center" wrapText="1"/>
    </xf>
    <xf numFmtId="176" fontId="1" fillId="28" borderId="22" xfId="107" applyNumberFormat="1" applyFont="1" applyFill="1" applyBorder="1" applyAlignment="1">
      <alignment horizontal="center" vertical="center" wrapText="1"/>
    </xf>
    <xf numFmtId="0" fontId="7" fillId="0" borderId="0" xfId="0" applyFont="1" applyFill="1" applyBorder="1" applyAlignment="1">
      <alignment horizontal="left" vertical="center" wrapText="1"/>
    </xf>
    <xf numFmtId="49" fontId="9" fillId="26" borderId="24" xfId="248" applyNumberFormat="1" applyFont="1" applyFill="1" applyBorder="1" applyAlignment="1">
      <alignment horizontal="center" vertical="center" wrapText="1"/>
    </xf>
    <xf numFmtId="49" fontId="9" fillId="26" borderId="7" xfId="248" applyNumberFormat="1" applyFont="1" applyFill="1" applyBorder="1" applyAlignment="1">
      <alignment horizontal="center" vertical="center" wrapText="1"/>
    </xf>
    <xf numFmtId="49" fontId="9" fillId="26" borderId="9" xfId="248" applyNumberFormat="1" applyFont="1" applyFill="1" applyBorder="1" applyAlignment="1">
      <alignment horizontal="center" vertical="center" wrapText="1"/>
    </xf>
    <xf numFmtId="0" fontId="0" fillId="28" borderId="0" xfId="0" applyFill="1" applyBorder="1" applyAlignment="1">
      <alignment horizontal="center" vertical="center" wrapText="1"/>
    </xf>
    <xf numFmtId="49" fontId="9" fillId="29" borderId="12" xfId="248" applyNumberFormat="1" applyFont="1" applyFill="1" applyBorder="1" applyAlignment="1">
      <alignment horizontal="center"/>
    </xf>
    <xf numFmtId="0" fontId="1" fillId="28" borderId="22" xfId="0" applyFont="1" applyFill="1" applyBorder="1" applyAlignment="1">
      <alignment horizontal="center" vertical="center" wrapText="1"/>
    </xf>
    <xf numFmtId="0" fontId="3" fillId="28" borderId="0" xfId="248" applyFont="1" applyFill="1" applyBorder="1" applyAlignment="1">
      <alignment horizontal="center" vertical="center" wrapText="1"/>
    </xf>
    <xf numFmtId="0" fontId="55" fillId="0" borderId="0" xfId="0" applyFont="1" applyBorder="1" applyAlignment="1">
      <alignment horizontal="left" wrapText="1"/>
    </xf>
    <xf numFmtId="0" fontId="5" fillId="25" borderId="23" xfId="0" applyFont="1" applyFill="1" applyBorder="1" applyAlignment="1">
      <alignment horizontal="center" wrapText="1"/>
    </xf>
    <xf numFmtId="0" fontId="5" fillId="25" borderId="22" xfId="0" applyFont="1" applyFill="1" applyBorder="1" applyAlignment="1">
      <alignment horizontal="center" wrapText="1"/>
    </xf>
    <xf numFmtId="0" fontId="5" fillId="25" borderId="21" xfId="0" applyFont="1" applyFill="1" applyBorder="1" applyAlignment="1">
      <alignment horizontal="center" wrapText="1"/>
    </xf>
    <xf numFmtId="0" fontId="5" fillId="25" borderId="8" xfId="0" applyFont="1" applyFill="1" applyBorder="1" applyAlignment="1">
      <alignment horizontal="center" wrapText="1"/>
    </xf>
    <xf numFmtId="0" fontId="3" fillId="26" borderId="22" xfId="0" applyFont="1" applyFill="1" applyBorder="1" applyAlignment="1">
      <alignment horizontal="center" wrapText="1"/>
    </xf>
    <xf numFmtId="0" fontId="3" fillId="26" borderId="22" xfId="0" applyFont="1" applyFill="1" applyBorder="1" applyAlignment="1">
      <alignment horizontal="center"/>
    </xf>
    <xf numFmtId="0" fontId="55" fillId="0" borderId="22" xfId="0" applyFont="1" applyBorder="1" applyAlignment="1">
      <alignment horizontal="left" vertical="top" wrapText="1"/>
    </xf>
    <xf numFmtId="1" fontId="3" fillId="26" borderId="22" xfId="0" applyNumberFormat="1" applyFont="1" applyFill="1" applyBorder="1" applyAlignment="1">
      <alignment horizontal="center"/>
    </xf>
    <xf numFmtId="0" fontId="3" fillId="30" borderId="22" xfId="0" applyFont="1" applyFill="1" applyBorder="1" applyAlignment="1">
      <alignment horizontal="center" wrapText="1"/>
    </xf>
    <xf numFmtId="1" fontId="5" fillId="30" borderId="22" xfId="0" applyNumberFormat="1" applyFont="1" applyFill="1" applyBorder="1" applyAlignment="1">
      <alignment horizontal="center" wrapText="1"/>
    </xf>
    <xf numFmtId="0" fontId="3" fillId="31" borderId="22" xfId="0" applyFont="1" applyFill="1" applyBorder="1" applyAlignment="1">
      <alignment horizontal="center"/>
    </xf>
    <xf numFmtId="0" fontId="5" fillId="25" borderId="12" xfId="0" applyFont="1" applyFill="1" applyBorder="1" applyAlignment="1">
      <alignment horizontal="center" wrapText="1"/>
    </xf>
    <xf numFmtId="0" fontId="5" fillId="25" borderId="6" xfId="0" applyFont="1" applyFill="1" applyBorder="1" applyAlignment="1">
      <alignment horizontal="center" wrapText="1"/>
    </xf>
    <xf numFmtId="1" fontId="5" fillId="26" borderId="22" xfId="0" applyNumberFormat="1" applyFont="1" applyFill="1" applyBorder="1" applyAlignment="1">
      <alignment horizontal="center" wrapText="1"/>
    </xf>
    <xf numFmtId="0" fontId="3" fillId="28" borderId="6" xfId="0" applyFont="1" applyFill="1" applyBorder="1" applyAlignment="1">
      <alignment horizontal="center"/>
    </xf>
  </cellXfs>
  <cellStyles count="272">
    <cellStyle name="20 % - Akzent1 2" xfId="1"/>
    <cellStyle name="20 % - Akzent2 2" xfId="2"/>
    <cellStyle name="20 % - Akzent3 2" xfId="3"/>
    <cellStyle name="20 % - Akzent4 2" xfId="4"/>
    <cellStyle name="20 % - Akzent5 2" xfId="5"/>
    <cellStyle name="20 % - Akzent6 2" xfId="6"/>
    <cellStyle name="3mitP" xfId="7"/>
    <cellStyle name="4" xfId="8"/>
    <cellStyle name="4_Tab. F1-3" xfId="9"/>
    <cellStyle name="40 % - Akzent1 2" xfId="10"/>
    <cellStyle name="40 % - Akzent2 2" xfId="11"/>
    <cellStyle name="40 % - Akzent3 2" xfId="12"/>
    <cellStyle name="40 % - Akzent4 2" xfId="13"/>
    <cellStyle name="40 % - Akzent5 2" xfId="14"/>
    <cellStyle name="40 % - Akzent6 2" xfId="15"/>
    <cellStyle name="5" xfId="16"/>
    <cellStyle name="5_Tab. F1-3" xfId="17"/>
    <cellStyle name="6" xfId="18"/>
    <cellStyle name="6_Tab. F1-3" xfId="19"/>
    <cellStyle name="60 % - Akzent1 2" xfId="20"/>
    <cellStyle name="60 % - Akzent2 2" xfId="21"/>
    <cellStyle name="60 % - Akzent3 2" xfId="22"/>
    <cellStyle name="60 % - Akzent4 2" xfId="23"/>
    <cellStyle name="60 % - Akzent5 2" xfId="24"/>
    <cellStyle name="60 % - Akzent6 2" xfId="25"/>
    <cellStyle name="9" xfId="26"/>
    <cellStyle name="9_Tab. F1-3" xfId="27"/>
    <cellStyle name="Akzent1" xfId="28" builtinId="29" customBuiltin="1"/>
    <cellStyle name="Akzent1 2" xfId="29"/>
    <cellStyle name="Akzent2" xfId="30" builtinId="33" customBuiltin="1"/>
    <cellStyle name="Akzent2 2" xfId="31"/>
    <cellStyle name="Akzent3" xfId="32" builtinId="37" customBuiltin="1"/>
    <cellStyle name="Akzent3 2" xfId="33"/>
    <cellStyle name="Akzent4" xfId="34" builtinId="41" customBuiltin="1"/>
    <cellStyle name="Akzent4 2" xfId="35"/>
    <cellStyle name="Akzent5" xfId="36" builtinId="45" customBuiltin="1"/>
    <cellStyle name="Akzent5 2" xfId="37"/>
    <cellStyle name="Akzent6" xfId="38" builtinId="49" customBuiltin="1"/>
    <cellStyle name="Akzent6 2" xfId="39"/>
    <cellStyle name="Ausgabe" xfId="40" builtinId="21" customBuiltin="1"/>
    <cellStyle name="Ausgabe 2" xfId="41"/>
    <cellStyle name="Berechnung" xfId="42" builtinId="22" customBuiltin="1"/>
    <cellStyle name="Berechnung 2" xfId="43"/>
    <cellStyle name="bin" xfId="44"/>
    <cellStyle name="cell" xfId="45"/>
    <cellStyle name="ColCodes" xfId="46"/>
    <cellStyle name="ColTitles" xfId="47"/>
    <cellStyle name="ColTitles 2" xfId="48"/>
    <cellStyle name="ColTitles 2 2" xfId="49"/>
    <cellStyle name="ColTitles 2 2 2" xfId="50"/>
    <cellStyle name="ColTitles 2 3" xfId="51"/>
    <cellStyle name="ColTitles 2 4" xfId="52"/>
    <cellStyle name="ColTitles 3" xfId="53"/>
    <cellStyle name="ColTitles 3 2" xfId="54"/>
    <cellStyle name="ColTitles 4" xfId="55"/>
    <cellStyle name="ColTitles 5" xfId="56"/>
    <cellStyle name="column" xfId="57"/>
    <cellStyle name="Comma [0]_B3.1a" xfId="58"/>
    <cellStyle name="Comma_B3.1a" xfId="59"/>
    <cellStyle name="Currency [0]_B3.1a" xfId="60"/>
    <cellStyle name="Currency_B3.1a" xfId="61"/>
    <cellStyle name="DataEntryCells" xfId="62"/>
    <cellStyle name="DataEntryCells 2" xfId="63"/>
    <cellStyle name="DataEntryCells 2 2" xfId="64"/>
    <cellStyle name="Eingabe" xfId="65" builtinId="20" customBuiltin="1"/>
    <cellStyle name="Eingabe 2" xfId="66"/>
    <cellStyle name="Ergebnis" xfId="67" builtinId="25" customBuiltin="1"/>
    <cellStyle name="Ergebnis 2" xfId="68"/>
    <cellStyle name="Erklärender Text" xfId="69" builtinId="53" customBuiltin="1"/>
    <cellStyle name="Erklärender Text 2" xfId="70"/>
    <cellStyle name="Euro" xfId="71"/>
    <cellStyle name="Euro 2" xfId="72"/>
    <cellStyle name="Euro 2 2" xfId="73"/>
    <cellStyle name="Euro 2 2 2" xfId="74"/>
    <cellStyle name="Euro 2 2 3" xfId="75"/>
    <cellStyle name="Euro 2 3" xfId="76"/>
    <cellStyle name="Euro 2 4" xfId="77"/>
    <cellStyle name="Euro 2 5" xfId="78"/>
    <cellStyle name="Euro 3" xfId="79"/>
    <cellStyle name="Euro 3 2" xfId="80"/>
    <cellStyle name="Euro 3 3" xfId="81"/>
    <cellStyle name="Euro 4" xfId="82"/>
    <cellStyle name="Euro 5" xfId="83"/>
    <cellStyle name="formula" xfId="84"/>
    <cellStyle name="gap" xfId="85"/>
    <cellStyle name="gap 2" xfId="86"/>
    <cellStyle name="gap 2 2" xfId="87"/>
    <cellStyle name="gap 3" xfId="88"/>
    <cellStyle name="GreyBackground" xfId="89"/>
    <cellStyle name="GreyBackground 2" xfId="90"/>
    <cellStyle name="GreyBackground 2 2" xfId="91"/>
    <cellStyle name="GreyBackground 3" xfId="92"/>
    <cellStyle name="GreyBackground 3 2" xfId="93"/>
    <cellStyle name="Gut" xfId="94" builtinId="26" customBuiltin="1"/>
    <cellStyle name="Gut 2" xfId="95"/>
    <cellStyle name="Hyperlink" xfId="96" builtinId="8"/>
    <cellStyle name="Hyperlink 2" xfId="97"/>
    <cellStyle name="Hyperlink 2 2" xfId="98"/>
    <cellStyle name="Hyperlink 3" xfId="99"/>
    <cellStyle name="Hyperlink 3 2" xfId="100"/>
    <cellStyle name="Hyperlink 4" xfId="101"/>
    <cellStyle name="Hyperlink 4 2" xfId="102"/>
    <cellStyle name="Hyperlink_Tabellen_H2.3_HIS_gesamt_2012-06-12-1" xfId="271"/>
    <cellStyle name="ISC" xfId="103"/>
    <cellStyle name="ISC 2" xfId="104"/>
    <cellStyle name="ISC 2 2" xfId="105"/>
    <cellStyle name="ISC 3" xfId="106"/>
    <cellStyle name="Komma" xfId="107" builtinId="3"/>
    <cellStyle name="Komma 2" xfId="108"/>
    <cellStyle name="Komma 3" xfId="109"/>
    <cellStyle name="Komma 4" xfId="110"/>
    <cellStyle name="level1a" xfId="111"/>
    <cellStyle name="level1a 2" xfId="112"/>
    <cellStyle name="level2" xfId="113"/>
    <cellStyle name="level2 2" xfId="114"/>
    <cellStyle name="level2a" xfId="115"/>
    <cellStyle name="level2a 2" xfId="116"/>
    <cellStyle name="level3" xfId="117"/>
    <cellStyle name="Neutral" xfId="118" builtinId="28" customBuiltin="1"/>
    <cellStyle name="Neutral 2" xfId="119"/>
    <cellStyle name="Normal 2" xfId="120"/>
    <cellStyle name="Normal 2 2" xfId="121"/>
    <cellStyle name="Normal 2 2 2" xfId="122"/>
    <cellStyle name="Normal 2 2 2 2" xfId="123"/>
    <cellStyle name="Normal 2 2 2 2 2" xfId="124"/>
    <cellStyle name="Normal 2 2 2 3" xfId="125"/>
    <cellStyle name="Normal 2 2 2 4" xfId="126"/>
    <cellStyle name="Normal 2 2 3" xfId="127"/>
    <cellStyle name="Normal 2 2 3 2" xfId="128"/>
    <cellStyle name="Normal 2 2 4" xfId="129"/>
    <cellStyle name="Normal 2 2 5" xfId="130"/>
    <cellStyle name="Normal 2 3" xfId="131"/>
    <cellStyle name="Normal_1997-enrl" xfId="132"/>
    <cellStyle name="Notiz" xfId="133" builtinId="10" customBuiltin="1"/>
    <cellStyle name="Notiz 2" xfId="134"/>
    <cellStyle name="Percent 2" xfId="135"/>
    <cellStyle name="Percent 2 2" xfId="136"/>
    <cellStyle name="Percent_1 SubOverv.USd" xfId="137"/>
    <cellStyle name="row" xfId="138"/>
    <cellStyle name="RowCodes" xfId="139"/>
    <cellStyle name="Row-Col Headings" xfId="140"/>
    <cellStyle name="RowTitles_CENTRAL_GOVT" xfId="141"/>
    <cellStyle name="RowTitles-Col2" xfId="142"/>
    <cellStyle name="RowTitles-Col2 2" xfId="143"/>
    <cellStyle name="RowTitles-Col2 2 2" xfId="144"/>
    <cellStyle name="RowTitles-Detail" xfId="145"/>
    <cellStyle name="RowTitles-Detail 2" xfId="146"/>
    <cellStyle name="RowTitles-Detail 2 2" xfId="147"/>
    <cellStyle name="Schlecht" xfId="148" builtinId="27" customBuiltin="1"/>
    <cellStyle name="Schlecht 2" xfId="149"/>
    <cellStyle name="Standard" xfId="0" builtinId="0"/>
    <cellStyle name="Standard 10" xfId="150"/>
    <cellStyle name="Standard 11" xfId="151"/>
    <cellStyle name="Standard 12" xfId="152"/>
    <cellStyle name="Standard 13" xfId="153"/>
    <cellStyle name="Standard 2" xfId="154"/>
    <cellStyle name="Standard 2 10" xfId="155"/>
    <cellStyle name="Standard 2 10 2" xfId="156"/>
    <cellStyle name="Standard 2 10 2 2" xfId="157"/>
    <cellStyle name="Standard 2 10 3" xfId="158"/>
    <cellStyle name="Standard 2 10 4" xfId="159"/>
    <cellStyle name="Standard 2 11" xfId="160"/>
    <cellStyle name="Standard 2 12" xfId="161"/>
    <cellStyle name="Standard 2 12 2" xfId="162"/>
    <cellStyle name="Standard 2 13" xfId="163"/>
    <cellStyle name="Standard 2 14" xfId="164"/>
    <cellStyle name="Standard 2 15" xfId="165"/>
    <cellStyle name="Standard 2 2" xfId="166"/>
    <cellStyle name="Standard 2 2 2" xfId="167"/>
    <cellStyle name="Standard 2 2 2 2" xfId="168"/>
    <cellStyle name="Standard 2 2 3" xfId="169"/>
    <cellStyle name="Standard 2 2 4" xfId="170"/>
    <cellStyle name="Standard 2 2 5" xfId="171"/>
    <cellStyle name="Standard 2 3" xfId="172"/>
    <cellStyle name="Standard 2 3 2" xfId="173"/>
    <cellStyle name="Standard 2 3 2 2" xfId="174"/>
    <cellStyle name="Standard 2 3 3" xfId="175"/>
    <cellStyle name="Standard 2 3 4" xfId="176"/>
    <cellStyle name="Standard 2 4" xfId="177"/>
    <cellStyle name="Standard 2 4 2" xfId="178"/>
    <cellStyle name="Standard 2 4 2 2" xfId="179"/>
    <cellStyle name="Standard 2 4 3" xfId="180"/>
    <cellStyle name="Standard 2 4 4" xfId="181"/>
    <cellStyle name="Standard 2 5" xfId="182"/>
    <cellStyle name="Standard 2 5 2" xfId="183"/>
    <cellStyle name="Standard 2 5 2 2" xfId="184"/>
    <cellStyle name="Standard 2 5 3" xfId="185"/>
    <cellStyle name="Standard 2 5 4" xfId="186"/>
    <cellStyle name="Standard 2 6" xfId="187"/>
    <cellStyle name="Standard 2 6 2" xfId="188"/>
    <cellStyle name="Standard 2 6 2 2" xfId="189"/>
    <cellStyle name="Standard 2 6 3" xfId="190"/>
    <cellStyle name="Standard 2 6 4" xfId="191"/>
    <cellStyle name="Standard 2 7" xfId="192"/>
    <cellStyle name="Standard 2 7 2" xfId="193"/>
    <cellStyle name="Standard 2 7 2 2" xfId="194"/>
    <cellStyle name="Standard 2 7 3" xfId="195"/>
    <cellStyle name="Standard 2 7 4" xfId="196"/>
    <cellStyle name="Standard 2 8" xfId="197"/>
    <cellStyle name="Standard 2 8 2" xfId="198"/>
    <cellStyle name="Standard 2 8 2 2" xfId="199"/>
    <cellStyle name="Standard 2 8 3" xfId="200"/>
    <cellStyle name="Standard 2 8 4" xfId="201"/>
    <cellStyle name="Standard 2 9" xfId="202"/>
    <cellStyle name="Standard 2 9 2" xfId="203"/>
    <cellStyle name="Standard 2 9 2 2" xfId="204"/>
    <cellStyle name="Standard 2 9 3" xfId="205"/>
    <cellStyle name="Standard 2 9 4" xfId="206"/>
    <cellStyle name="Standard 2_h4 3" xfId="207"/>
    <cellStyle name="Standard 3" xfId="208"/>
    <cellStyle name="Standard 3 2" xfId="209"/>
    <cellStyle name="Standard 4" xfId="210"/>
    <cellStyle name="Standard 4 2" xfId="211"/>
    <cellStyle name="Standard 4 2 2" xfId="212"/>
    <cellStyle name="Standard 4 2 2 2" xfId="213"/>
    <cellStyle name="Standard 4 2 3" xfId="214"/>
    <cellStyle name="Standard 4 2 4" xfId="215"/>
    <cellStyle name="Standard 4 3" xfId="216"/>
    <cellStyle name="Standard 4 3 2" xfId="217"/>
    <cellStyle name="Standard 4 3 2 2" xfId="218"/>
    <cellStyle name="Standard 4 3 3" xfId="219"/>
    <cellStyle name="Standard 4 3 4" xfId="220"/>
    <cellStyle name="Standard 4 4" xfId="221"/>
    <cellStyle name="Standard 4 4 2" xfId="222"/>
    <cellStyle name="Standard 4 4 2 2" xfId="223"/>
    <cellStyle name="Standard 4 4 3" xfId="224"/>
    <cellStyle name="Standard 4 4 4" xfId="225"/>
    <cellStyle name="Standard 4 5" xfId="226"/>
    <cellStyle name="Standard 4 5 2" xfId="227"/>
    <cellStyle name="Standard 4 5 2 2" xfId="228"/>
    <cellStyle name="Standard 4 5 3" xfId="229"/>
    <cellStyle name="Standard 4 5 4" xfId="230"/>
    <cellStyle name="Standard 4 6" xfId="231"/>
    <cellStyle name="Standard 4 6 2" xfId="232"/>
    <cellStyle name="Standard 4 6 2 2" xfId="233"/>
    <cellStyle name="Standard 4 6 3" xfId="234"/>
    <cellStyle name="Standard 4 6 4" xfId="235"/>
    <cellStyle name="Standard 4 7" xfId="236"/>
    <cellStyle name="Standard 4 7 2" xfId="237"/>
    <cellStyle name="Standard 4 7 2 2" xfId="238"/>
    <cellStyle name="Standard 4 7 3" xfId="239"/>
    <cellStyle name="Standard 4 7 4" xfId="240"/>
    <cellStyle name="Standard 4 8" xfId="241"/>
    <cellStyle name="Standard 4 8 2" xfId="242"/>
    <cellStyle name="Standard 4 8 2 2" xfId="243"/>
    <cellStyle name="Standard 4 8 3" xfId="244"/>
    <cellStyle name="Standard 4 8 4" xfId="245"/>
    <cellStyle name="Standard 5" xfId="246"/>
    <cellStyle name="Standard 5 2" xfId="247"/>
    <cellStyle name="Standard 6" xfId="248"/>
    <cellStyle name="Standard 7" xfId="249"/>
    <cellStyle name="Standard 8" xfId="250"/>
    <cellStyle name="Standard 9" xfId="251"/>
    <cellStyle name="Standard_Tabellen_H2.3_HIS_gesamt_2012-06-12-1" xfId="270"/>
    <cellStyle name="temp" xfId="252"/>
    <cellStyle name="title1" xfId="253"/>
    <cellStyle name="Überschrift" xfId="254" builtinId="15" customBuiltin="1"/>
    <cellStyle name="Überschrift 1" xfId="255" builtinId="16" customBuiltin="1"/>
    <cellStyle name="Überschrift 1 2" xfId="256"/>
    <cellStyle name="Überschrift 2" xfId="257" builtinId="17" customBuiltin="1"/>
    <cellStyle name="Überschrift 2 2" xfId="258"/>
    <cellStyle name="Überschrift 3" xfId="259" builtinId="18" customBuiltin="1"/>
    <cellStyle name="Überschrift 3 2" xfId="260"/>
    <cellStyle name="Überschrift 4" xfId="261" builtinId="19" customBuiltin="1"/>
    <cellStyle name="Überschrift 4 2" xfId="262"/>
    <cellStyle name="Überschrift 5" xfId="263"/>
    <cellStyle name="Verknüpfte Zelle" xfId="264" builtinId="24" customBuiltin="1"/>
    <cellStyle name="Verknüpfte Zelle 2" xfId="265"/>
    <cellStyle name="Warnender Text" xfId="266" builtinId="11" customBuiltin="1"/>
    <cellStyle name="Warnender Text 2" xfId="267"/>
    <cellStyle name="Zelle überprüfen" xfId="268" builtinId="23" customBuiltin="1"/>
    <cellStyle name="Zelle überprüfen 2" xfId="269"/>
  </cellStyles>
  <dxfs count="0"/>
  <tableStyles count="0" defaultTableStyle="TableStyleMedium2"/>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DDDDD"/>
      <rgbColor rgb="00808080"/>
      <rgbColor rgb="009999FF"/>
      <rgbColor rgb="00993366"/>
      <rgbColor rgb="00FFFFCC"/>
      <rgbColor rgb="00D5E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C6D9F1"/>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2.xml"/><Relationship Id="rId27"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2</xdr:row>
      <xdr:rowOff>66676</xdr:rowOff>
    </xdr:from>
    <xdr:to>
      <xdr:col>9</xdr:col>
      <xdr:colOff>190500</xdr:colOff>
      <xdr:row>19</xdr:row>
      <xdr:rowOff>19051</xdr:rowOff>
    </xdr:to>
    <xdr:pic>
      <xdr:nvPicPr>
        <xdr:cNvPr id="3" name="Grafik 2"/>
        <xdr:cNvPicPr/>
      </xdr:nvPicPr>
      <xdr:blipFill>
        <a:blip xmlns:r="http://schemas.openxmlformats.org/officeDocument/2006/relationships" r:embed="rId1"/>
        <a:stretch>
          <a:fillRect/>
        </a:stretch>
      </xdr:blipFill>
      <xdr:spPr>
        <a:xfrm>
          <a:off x="0" y="390526"/>
          <a:ext cx="7048500" cy="27051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2</xdr:row>
      <xdr:rowOff>38100</xdr:rowOff>
    </xdr:from>
    <xdr:to>
      <xdr:col>8</xdr:col>
      <xdr:colOff>152400</xdr:colOff>
      <xdr:row>21</xdr:row>
      <xdr:rowOff>120487</xdr:rowOff>
    </xdr:to>
    <xdr:pic>
      <xdr:nvPicPr>
        <xdr:cNvPr id="5" name="Grafik 4"/>
        <xdr:cNvPicPr>
          <a:picLocks noChangeAspect="1"/>
        </xdr:cNvPicPr>
      </xdr:nvPicPr>
      <xdr:blipFill>
        <a:blip xmlns:r="http://schemas.openxmlformats.org/officeDocument/2006/relationships" r:embed="rId1"/>
        <a:stretch>
          <a:fillRect/>
        </a:stretch>
      </xdr:blipFill>
      <xdr:spPr>
        <a:xfrm>
          <a:off x="0" y="361950"/>
          <a:ext cx="6248400" cy="315896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xdr:colOff>
      <xdr:row>2</xdr:row>
      <xdr:rowOff>28576</xdr:rowOff>
    </xdr:from>
    <xdr:to>
      <xdr:col>8</xdr:col>
      <xdr:colOff>123826</xdr:colOff>
      <xdr:row>21</xdr:row>
      <xdr:rowOff>151712</xdr:rowOff>
    </xdr:to>
    <xdr:pic>
      <xdr:nvPicPr>
        <xdr:cNvPr id="2" name="Grafik 1"/>
        <xdr:cNvPicPr>
          <a:picLocks noChangeAspect="1"/>
        </xdr:cNvPicPr>
      </xdr:nvPicPr>
      <xdr:blipFill>
        <a:blip xmlns:r="http://schemas.openxmlformats.org/officeDocument/2006/relationships" r:embed="rId1"/>
        <a:stretch>
          <a:fillRect/>
        </a:stretch>
      </xdr:blipFill>
      <xdr:spPr>
        <a:xfrm>
          <a:off x="1" y="523876"/>
          <a:ext cx="6324600" cy="319971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BILDUN~1\Kuehne\Bildungsberichterstattung\BBE2006\BBE-Dokumente\Endfassung%2021.04\AbbildungenExcel\Konsortium\050714_Sitzung_Konsortium\2-04_Bildungsstand_nach_Altersgruppen"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23%23FREITA\WINDOWS\EXCEL\JAHRBUCH\KAPIT-17\17-10ALT.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G-vie\G-VIE-Daten\Querschnitt\Daten\Quer-V&#214;\Zahlenkompa&#223;\2003\Schaubilder2003.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23%23FREITA\WINDOWS\EXCEL\JAHRBUCH\KAPIT-17\17-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Groups\BILDUN~1\Kuehne\Bildungsberichterstattung\BBE2006\BBE-Dokumente\Endfassung%2021.04\AbbildungenExcel\Konsortium\050714_Sitzung_Konsortium\2-04_Bildungsstand_nach_Altersgruppen"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b 17.10"/>
      <sheetName val="Info"/>
      <sheetName val="Daten"/>
    </sheetNames>
    <sheetDataSet>
      <sheetData sheetId="0"/>
      <sheetData sheetId="1"/>
      <sheetData sheetId="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haubilder2003"/>
      <sheetName val="Schaubild Seite 29"/>
    </sheetNames>
    <sheetDataSet>
      <sheetData sheetId="0" refreshError="1"/>
      <sheetData sheetId="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B 17.1"/>
      <sheetName val="Info"/>
      <sheetName val="Ausland 12.1"/>
      <sheetName val="Datenreport"/>
      <sheetName val="Zahlenkompaß"/>
    </sheetNames>
    <sheetDataSet>
      <sheetData sheetId="0"/>
      <sheetData sheetId="1"/>
      <sheetData sheetId="2"/>
      <sheetData sheetId="3"/>
      <sheetData sheetId="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0">
    <tabColor rgb="FF0070C0"/>
    <pageSetUpPr fitToPage="1"/>
  </sheetPr>
  <dimension ref="A1:L45"/>
  <sheetViews>
    <sheetView showGridLines="0" workbookViewId="0">
      <selection activeCell="A43" sqref="A43:C45"/>
    </sheetView>
  </sheetViews>
  <sheetFormatPr baseColWidth="10" defaultRowHeight="12.75"/>
  <cols>
    <col min="1" max="1" width="9.140625" customWidth="1"/>
    <col min="2" max="2" width="110.85546875" customWidth="1"/>
    <col min="3" max="9" width="9.140625" customWidth="1"/>
  </cols>
  <sheetData>
    <row r="1" spans="1:10" ht="15">
      <c r="A1" s="452"/>
      <c r="B1" s="452"/>
      <c r="C1" s="452"/>
      <c r="D1" s="452"/>
      <c r="E1" s="452"/>
      <c r="F1" s="452"/>
      <c r="G1" s="452"/>
      <c r="H1" s="452"/>
      <c r="I1" s="452"/>
      <c r="J1" s="452"/>
    </row>
    <row r="2" spans="1:10" ht="15">
      <c r="A2" s="453" t="s">
        <v>227</v>
      </c>
      <c r="B2" s="452"/>
      <c r="C2" s="452"/>
      <c r="D2" s="452"/>
      <c r="E2" s="452"/>
      <c r="F2" s="452"/>
      <c r="G2" s="452"/>
      <c r="H2" s="452"/>
      <c r="I2" s="452"/>
      <c r="J2" s="452"/>
    </row>
    <row r="3" spans="1:10" ht="15">
      <c r="A3" s="452"/>
      <c r="B3" s="452"/>
      <c r="C3" s="452"/>
      <c r="D3" s="452"/>
      <c r="E3" s="452"/>
      <c r="F3" s="452"/>
      <c r="G3" s="452"/>
      <c r="H3" s="452"/>
      <c r="I3" s="452"/>
      <c r="J3" s="452"/>
    </row>
    <row r="4" spans="1:10" ht="15">
      <c r="A4" s="454" t="s">
        <v>228</v>
      </c>
      <c r="B4" s="452"/>
      <c r="C4" s="452"/>
      <c r="D4" s="452"/>
      <c r="E4" s="452"/>
      <c r="F4" s="452"/>
      <c r="G4" s="452"/>
      <c r="H4" s="452"/>
      <c r="I4" s="452"/>
      <c r="J4" s="452"/>
    </row>
    <row r="5" spans="1:10" ht="15">
      <c r="A5" s="452"/>
      <c r="B5" s="452"/>
      <c r="C5" s="452"/>
      <c r="D5" s="452"/>
      <c r="E5" s="452"/>
      <c r="F5" s="452"/>
      <c r="G5" s="452"/>
      <c r="H5" s="452"/>
      <c r="I5" s="452"/>
      <c r="J5" s="452"/>
    </row>
    <row r="6" spans="1:10" ht="15">
      <c r="A6" s="485" t="s">
        <v>524</v>
      </c>
      <c r="B6" s="486"/>
      <c r="C6" s="486"/>
      <c r="D6" s="486"/>
      <c r="E6" s="486"/>
      <c r="F6" s="486"/>
      <c r="G6" s="486"/>
      <c r="H6" s="486"/>
      <c r="I6" s="486"/>
      <c r="J6" s="452"/>
    </row>
    <row r="7" spans="1:10" ht="15">
      <c r="A7" s="485" t="s">
        <v>525</v>
      </c>
      <c r="B7" s="486"/>
      <c r="C7" s="486"/>
      <c r="D7" s="486"/>
      <c r="E7" s="486"/>
      <c r="F7" s="486"/>
      <c r="G7" s="486"/>
      <c r="H7" s="486"/>
      <c r="I7" s="486"/>
      <c r="J7" s="452"/>
    </row>
    <row r="8" spans="1:10" ht="15">
      <c r="A8" s="485" t="s">
        <v>526</v>
      </c>
      <c r="B8" s="486"/>
      <c r="C8" s="486"/>
      <c r="D8" s="486"/>
      <c r="E8" s="486"/>
      <c r="F8" s="486"/>
      <c r="G8" s="486"/>
      <c r="H8" s="486"/>
      <c r="I8" s="486"/>
      <c r="J8" s="452"/>
    </row>
    <row r="9" spans="1:10" ht="15">
      <c r="A9" s="452"/>
      <c r="B9" s="452"/>
      <c r="C9" s="452"/>
      <c r="D9" s="452"/>
      <c r="E9" s="452"/>
      <c r="F9" s="452"/>
      <c r="G9" s="452"/>
      <c r="H9" s="452"/>
      <c r="I9" s="452"/>
      <c r="J9" s="452"/>
    </row>
    <row r="10" spans="1:10" ht="15">
      <c r="A10" s="454" t="s">
        <v>229</v>
      </c>
      <c r="B10" s="452"/>
      <c r="C10" s="452"/>
      <c r="D10" s="452"/>
      <c r="E10" s="452"/>
      <c r="F10" s="452"/>
      <c r="G10" s="452"/>
      <c r="H10" s="452"/>
      <c r="I10" s="452"/>
      <c r="J10" s="452"/>
    </row>
    <row r="11" spans="1:10" ht="15">
      <c r="A11" s="452"/>
      <c r="B11" s="452"/>
      <c r="C11" s="452"/>
      <c r="D11" s="452"/>
      <c r="E11" s="452"/>
      <c r="F11" s="452"/>
      <c r="G11" s="452"/>
      <c r="H11" s="452"/>
      <c r="I11" s="452"/>
      <c r="J11" s="452"/>
    </row>
    <row r="12" spans="1:10" ht="15">
      <c r="A12" s="482" t="s">
        <v>535</v>
      </c>
      <c r="B12" s="483"/>
      <c r="C12" s="483"/>
      <c r="D12" s="483"/>
      <c r="E12" s="483"/>
      <c r="F12" s="483"/>
      <c r="G12" s="483"/>
      <c r="H12" s="483"/>
      <c r="I12" s="483"/>
      <c r="J12" s="452"/>
    </row>
    <row r="13" spans="1:10" ht="15">
      <c r="A13" s="482" t="s">
        <v>536</v>
      </c>
      <c r="B13" s="483"/>
      <c r="C13" s="483"/>
      <c r="D13" s="483"/>
      <c r="E13" s="483"/>
      <c r="F13" s="483"/>
      <c r="G13" s="483"/>
      <c r="H13" s="483"/>
      <c r="I13" s="483"/>
      <c r="J13" s="452"/>
    </row>
    <row r="14" spans="1:10" ht="15">
      <c r="A14" s="482" t="s">
        <v>527</v>
      </c>
      <c r="B14" s="483"/>
      <c r="C14" s="483"/>
      <c r="D14" s="483"/>
      <c r="E14" s="483"/>
      <c r="F14" s="483"/>
      <c r="G14" s="483"/>
      <c r="H14" s="483"/>
      <c r="I14" s="483"/>
      <c r="J14" s="452"/>
    </row>
    <row r="15" spans="1:10" ht="15">
      <c r="A15" s="482" t="s">
        <v>538</v>
      </c>
      <c r="B15" s="483"/>
      <c r="C15" s="483"/>
      <c r="D15" s="483"/>
      <c r="E15" s="483"/>
      <c r="F15" s="483"/>
      <c r="G15" s="483"/>
      <c r="H15" s="483"/>
      <c r="I15" s="483"/>
      <c r="J15" s="452"/>
    </row>
    <row r="16" spans="1:10" ht="15">
      <c r="A16" s="482" t="s">
        <v>528</v>
      </c>
      <c r="B16" s="483"/>
      <c r="C16" s="483"/>
      <c r="D16" s="483"/>
      <c r="E16" s="483"/>
      <c r="F16" s="483"/>
      <c r="G16" s="483"/>
      <c r="H16" s="483"/>
      <c r="I16" s="483"/>
      <c r="J16" s="452"/>
    </row>
    <row r="17" spans="1:10" ht="15">
      <c r="A17" s="482" t="s">
        <v>529</v>
      </c>
      <c r="B17" s="483"/>
      <c r="C17" s="483"/>
      <c r="D17" s="483"/>
      <c r="E17" s="483"/>
      <c r="F17" s="483"/>
      <c r="G17" s="483"/>
      <c r="H17" s="483"/>
      <c r="I17" s="483"/>
      <c r="J17" s="452"/>
    </row>
    <row r="18" spans="1:10" ht="15">
      <c r="A18" s="482" t="s">
        <v>530</v>
      </c>
      <c r="B18" s="483"/>
      <c r="C18" s="483"/>
      <c r="D18" s="483"/>
      <c r="E18" s="483"/>
      <c r="F18" s="483"/>
      <c r="G18" s="483"/>
      <c r="H18" s="483"/>
      <c r="I18" s="483"/>
      <c r="J18" s="452"/>
    </row>
    <row r="19" spans="1:10" ht="15">
      <c r="A19" s="482" t="s">
        <v>531</v>
      </c>
      <c r="B19" s="483"/>
      <c r="C19" s="483"/>
      <c r="D19" s="483"/>
      <c r="E19" s="483"/>
      <c r="F19" s="483"/>
      <c r="G19" s="483"/>
      <c r="H19" s="483"/>
      <c r="I19" s="483"/>
      <c r="J19" s="452"/>
    </row>
    <row r="20" spans="1:10" ht="15">
      <c r="A20" s="482" t="s">
        <v>517</v>
      </c>
      <c r="B20" s="483"/>
      <c r="C20" s="483"/>
      <c r="D20" s="483"/>
      <c r="E20" s="483"/>
      <c r="F20" s="483"/>
      <c r="G20" s="483"/>
      <c r="H20" s="483"/>
      <c r="I20" s="483"/>
      <c r="J20" s="452"/>
    </row>
    <row r="21" spans="1:10" ht="15">
      <c r="A21" s="482" t="s">
        <v>532</v>
      </c>
      <c r="B21" s="483"/>
      <c r="C21" s="483"/>
      <c r="D21" s="483"/>
      <c r="E21" s="483"/>
      <c r="F21" s="483"/>
      <c r="G21" s="483"/>
      <c r="H21" s="483"/>
      <c r="I21" s="483"/>
      <c r="J21" s="452"/>
    </row>
    <row r="22" spans="1:10" ht="15">
      <c r="A22" s="482" t="s">
        <v>533</v>
      </c>
      <c r="B22" s="483"/>
      <c r="C22" s="483"/>
      <c r="D22" s="483"/>
      <c r="E22" s="483"/>
      <c r="F22" s="483"/>
      <c r="G22" s="483"/>
      <c r="H22" s="483"/>
      <c r="I22" s="483"/>
      <c r="J22" s="452"/>
    </row>
    <row r="23" spans="1:10" ht="15">
      <c r="A23" s="482" t="s">
        <v>521</v>
      </c>
      <c r="B23" s="483"/>
      <c r="C23" s="483"/>
      <c r="D23" s="483"/>
      <c r="E23" s="483"/>
      <c r="F23" s="483"/>
      <c r="G23" s="483"/>
      <c r="H23" s="483"/>
      <c r="I23" s="483"/>
      <c r="J23" s="452"/>
    </row>
    <row r="24" spans="1:10" ht="15">
      <c r="A24" s="482" t="s">
        <v>510</v>
      </c>
      <c r="B24" s="483"/>
      <c r="C24" s="483"/>
      <c r="D24" s="483"/>
      <c r="E24" s="483"/>
      <c r="F24" s="483"/>
      <c r="G24" s="483"/>
      <c r="H24" s="483"/>
      <c r="I24" s="483"/>
      <c r="J24" s="452"/>
    </row>
    <row r="25" spans="1:10" ht="15">
      <c r="A25" s="482" t="s">
        <v>513</v>
      </c>
      <c r="B25" s="483"/>
      <c r="C25" s="483"/>
      <c r="D25" s="483"/>
      <c r="E25" s="483"/>
      <c r="F25" s="483"/>
      <c r="G25" s="483"/>
      <c r="H25" s="483"/>
      <c r="I25" s="483"/>
      <c r="J25" s="452"/>
    </row>
    <row r="26" spans="1:10" ht="15">
      <c r="A26" s="482" t="s">
        <v>534</v>
      </c>
      <c r="B26" s="483"/>
      <c r="C26" s="483"/>
      <c r="D26" s="483"/>
      <c r="E26" s="483"/>
      <c r="F26" s="483"/>
      <c r="G26" s="483"/>
      <c r="H26" s="483"/>
      <c r="I26" s="483"/>
      <c r="J26" s="452"/>
    </row>
    <row r="27" spans="1:10" ht="15">
      <c r="A27" s="482" t="s">
        <v>523</v>
      </c>
      <c r="B27" s="483"/>
      <c r="C27" s="483"/>
      <c r="D27" s="483"/>
      <c r="E27" s="483"/>
      <c r="F27" s="483"/>
      <c r="G27" s="483"/>
      <c r="H27" s="483"/>
      <c r="I27" s="483"/>
      <c r="J27" s="452"/>
    </row>
    <row r="28" spans="1:10" ht="15">
      <c r="A28" s="478"/>
      <c r="B28" s="479"/>
      <c r="C28" s="479"/>
      <c r="D28" s="479"/>
      <c r="E28" s="479"/>
      <c r="F28" s="479"/>
      <c r="G28" s="479"/>
      <c r="H28" s="479"/>
      <c r="I28" s="479"/>
      <c r="J28" s="452"/>
    </row>
    <row r="29" spans="1:10" ht="15">
      <c r="A29" s="452"/>
      <c r="B29" s="452"/>
      <c r="C29" s="452"/>
      <c r="D29" s="452"/>
      <c r="E29" s="452"/>
      <c r="F29" s="452"/>
      <c r="G29" s="452"/>
      <c r="H29" s="452"/>
      <c r="I29" s="452"/>
      <c r="J29" s="452"/>
    </row>
    <row r="30" spans="1:10" ht="15">
      <c r="A30" s="452"/>
      <c r="B30" s="452"/>
      <c r="C30" s="452"/>
      <c r="D30" s="452"/>
      <c r="E30" s="452"/>
      <c r="F30" s="452"/>
      <c r="G30" s="452"/>
      <c r="H30" s="452"/>
      <c r="I30" s="452"/>
      <c r="J30" s="452"/>
    </row>
    <row r="31" spans="1:10" ht="15">
      <c r="A31" s="455" t="s">
        <v>230</v>
      </c>
      <c r="B31" s="452"/>
      <c r="C31" s="452"/>
      <c r="D31" s="452"/>
      <c r="E31" s="452"/>
      <c r="F31" s="456"/>
      <c r="G31" s="456"/>
      <c r="H31" s="457"/>
      <c r="I31" s="457"/>
      <c r="J31" s="457"/>
    </row>
    <row r="32" spans="1:10" ht="15">
      <c r="A32" s="455"/>
      <c r="B32" s="452"/>
      <c r="C32" s="452"/>
      <c r="D32" s="452"/>
      <c r="E32" s="452"/>
      <c r="F32" s="456"/>
      <c r="G32" s="456"/>
      <c r="H32" s="457"/>
      <c r="I32" s="457"/>
      <c r="J32" s="457"/>
    </row>
    <row r="33" spans="1:12" ht="15">
      <c r="A33" s="458" t="s">
        <v>44</v>
      </c>
      <c r="B33" s="456" t="s">
        <v>231</v>
      </c>
      <c r="C33" s="456"/>
      <c r="D33" s="456"/>
      <c r="E33" s="456"/>
      <c r="F33" s="456"/>
      <c r="G33" s="456"/>
      <c r="H33" s="457"/>
      <c r="I33" s="457"/>
      <c r="J33" s="457"/>
    </row>
    <row r="34" spans="1:12" ht="15">
      <c r="A34" s="459">
        <v>0</v>
      </c>
      <c r="B34" s="456" t="s">
        <v>232</v>
      </c>
      <c r="C34" s="456"/>
      <c r="D34" s="456"/>
      <c r="E34" s="456"/>
      <c r="F34" s="456"/>
      <c r="G34" s="456"/>
      <c r="H34" s="457"/>
      <c r="I34" s="457"/>
      <c r="J34" s="457"/>
    </row>
    <row r="35" spans="1:12" ht="15">
      <c r="A35" s="458" t="s">
        <v>233</v>
      </c>
      <c r="B35" s="456" t="s">
        <v>234</v>
      </c>
      <c r="C35" s="456"/>
      <c r="D35" s="456"/>
      <c r="E35" s="456"/>
      <c r="F35" s="456"/>
      <c r="G35" s="456"/>
      <c r="H35" s="457"/>
      <c r="I35" s="457"/>
      <c r="J35" s="457"/>
    </row>
    <row r="36" spans="1:12" ht="15">
      <c r="A36" s="459" t="s">
        <v>235</v>
      </c>
      <c r="B36" s="456" t="s">
        <v>236</v>
      </c>
      <c r="C36" s="456"/>
      <c r="D36" s="456"/>
      <c r="E36" s="456"/>
      <c r="F36" s="456"/>
      <c r="G36" s="456"/>
      <c r="H36" s="457"/>
      <c r="I36" s="457"/>
      <c r="J36" s="457"/>
    </row>
    <row r="37" spans="1:12" ht="15">
      <c r="A37" s="460" t="s">
        <v>237</v>
      </c>
      <c r="B37" s="456" t="s">
        <v>238</v>
      </c>
      <c r="C37" s="456"/>
      <c r="D37" s="456"/>
      <c r="E37" s="456"/>
      <c r="F37" s="452"/>
      <c r="G37" s="452"/>
      <c r="H37" s="457"/>
      <c r="I37" s="457"/>
      <c r="J37" s="457"/>
    </row>
    <row r="38" spans="1:12" ht="15">
      <c r="A38" s="459" t="s">
        <v>239</v>
      </c>
      <c r="B38" s="456" t="s">
        <v>240</v>
      </c>
      <c r="C38" s="456"/>
      <c r="D38" s="456"/>
      <c r="E38" s="456"/>
      <c r="F38" s="461"/>
      <c r="G38" s="452"/>
      <c r="H38" s="457"/>
      <c r="I38" s="457"/>
      <c r="J38" s="457"/>
    </row>
    <row r="39" spans="1:12" ht="15">
      <c r="A39" s="459" t="s">
        <v>241</v>
      </c>
      <c r="B39" s="456" t="s">
        <v>242</v>
      </c>
      <c r="C39" s="456"/>
      <c r="D39" s="456"/>
      <c r="E39" s="456"/>
      <c r="F39" s="452"/>
      <c r="G39" s="452"/>
      <c r="H39" s="457"/>
      <c r="I39" s="457"/>
      <c r="J39" s="457"/>
    </row>
    <row r="40" spans="1:12" ht="15">
      <c r="A40" s="461"/>
      <c r="B40" s="462"/>
      <c r="C40" s="462"/>
      <c r="D40" s="452"/>
      <c r="E40" s="452"/>
      <c r="F40" s="463"/>
      <c r="G40" s="463"/>
      <c r="H40" s="463"/>
      <c r="I40" s="463"/>
      <c r="J40" s="463"/>
    </row>
    <row r="41" spans="1:12">
      <c r="A41" s="461" t="s">
        <v>243</v>
      </c>
      <c r="B41" s="461"/>
      <c r="C41" s="461"/>
      <c r="D41" s="461"/>
      <c r="E41" s="461"/>
      <c r="F41" s="463"/>
      <c r="G41" s="463"/>
      <c r="H41" s="463"/>
      <c r="I41" s="463"/>
      <c r="J41" s="463"/>
    </row>
    <row r="42" spans="1:12" ht="15">
      <c r="A42" s="452"/>
      <c r="B42" s="452"/>
      <c r="C42" s="452"/>
      <c r="D42" s="452"/>
      <c r="E42" s="452"/>
      <c r="F42" s="457"/>
      <c r="G42" s="457"/>
      <c r="H42" s="457"/>
      <c r="I42" s="457"/>
      <c r="J42" s="457"/>
    </row>
    <row r="43" spans="1:12" ht="12.75" customHeight="1">
      <c r="A43" s="484" t="s">
        <v>244</v>
      </c>
      <c r="B43" s="484"/>
      <c r="C43" s="484"/>
      <c r="D43" s="481"/>
      <c r="E43" s="481"/>
      <c r="F43" s="481"/>
      <c r="G43" s="481"/>
      <c r="H43" s="481"/>
      <c r="I43" s="481"/>
      <c r="J43" s="481"/>
      <c r="K43" s="481"/>
      <c r="L43" s="481"/>
    </row>
    <row r="44" spans="1:12">
      <c r="A44" s="484"/>
      <c r="B44" s="484"/>
      <c r="C44" s="484"/>
      <c r="D44" s="481"/>
      <c r="E44" s="481"/>
      <c r="F44" s="481"/>
      <c r="G44" s="481"/>
      <c r="H44" s="481"/>
      <c r="I44" s="481"/>
      <c r="J44" s="481"/>
      <c r="K44" s="481"/>
      <c r="L44" s="481"/>
    </row>
    <row r="45" spans="1:12">
      <c r="A45" s="484"/>
      <c r="B45" s="484"/>
      <c r="C45" s="484"/>
    </row>
  </sheetData>
  <mergeCells count="20">
    <mergeCell ref="A14:I14"/>
    <mergeCell ref="A15:I15"/>
    <mergeCell ref="A16:I16"/>
    <mergeCell ref="A17:I17"/>
    <mergeCell ref="A24:I24"/>
    <mergeCell ref="A18:I18"/>
    <mergeCell ref="A19:I19"/>
    <mergeCell ref="A6:I6"/>
    <mergeCell ref="A12:I12"/>
    <mergeCell ref="A13:I13"/>
    <mergeCell ref="A7:I7"/>
    <mergeCell ref="A8:I8"/>
    <mergeCell ref="A20:I20"/>
    <mergeCell ref="A21:I21"/>
    <mergeCell ref="A22:I22"/>
    <mergeCell ref="A23:I23"/>
    <mergeCell ref="A43:C45"/>
    <mergeCell ref="A25:I25"/>
    <mergeCell ref="A26:I26"/>
    <mergeCell ref="A27:I27"/>
  </mergeCells>
  <hyperlinks>
    <hyperlink ref="A27" location="'Tab. F1-16web'!A1" display="Tab. F1-16web: Studienanfängerinnen und -anfänger* in dualen Studiengängen 2005 bis 2016 nach Geschlecht, Art der Hochschule, Trägerschaft, Art der Studienberechtigung, Fächergruppen und Ländern "/>
    <hyperlink ref="A26" location="'Tab. F1-15web'!A1" display="Tab. F1-15web: Studienanfängerinnen und -anfänger* in Fernstudiengängen 2005 bis 2016 nach Geschlecht, Art der Hochschule, Trägerschaft, Art der Studienberechtigung, Fächergruppen und Ländern"/>
    <hyperlink ref="A25" location="'Tab. F1-14web'!A1" display="Tab. F1-14web: Studienformen in Bachelor- und Masterstudiengängen im August 2013, März 2016 und Mai 2018 nach Art der Hochschule und Trägerschaft"/>
    <hyperlink ref="A24" location="'Tab. F1-13web'!A1" display="Tab. F1-13web: Fächerstruktur nach Art und Trägerschaft der Hochschule 1995 bis 2015 (in % der Studienanfängerinnen- und anfänger im 1. Hochschulsemester)"/>
    <hyperlink ref="A23" location="'Tab. F1-12web'!A1" display="Tab. F1-12web: Studiengänge mit dem Zulassungsmodus Auswahl- oder Eignungsprüfung im Januar 2018 (Anzahl)"/>
    <hyperlink ref="A22" location="'Tab. F1-11web'!A1" display="Tab. F1-11web: Weiterführende Studiengänge* 2011 und 2013 bis 2016 nach Art der Zulassungsbeschränkung"/>
    <hyperlink ref="A21" location="'Tab. F1-10web'!A1" display="Tab. F1-10web: Art der Zulassungsbeschränkung in den grundständigen Studiengängen* 2012 bis 2018 nach Ländern"/>
    <hyperlink ref="A20" location="'Tab. F1-9web'!A1" display="Tab. F1-9web: Bachelor- und Masterstudiengänge in den Wintersemestern 2005/06, 2010/11 bis 2017/18 nach Regelstudienzeit und Hochschulart"/>
    <hyperlink ref="A19" location="'Tab. F1-8web'!A1" display="Tab. F1-8web: Schwierigkeiten und Probleme bei der Wahl des nachschulischen Werdegangs 2008 bis 2015* nach Geschlecht, Bildungsherkunft, Migrationshintergrund und Schultyp (in %)"/>
    <hyperlink ref="A18" location="'Tab. F1-7web'!A1" display="Tab. F1-7web: Zuschnitt* der 2017 neu in den Hochschulkompass aufgenommenen Studienangebote"/>
    <hyperlink ref="A17" location="'Tab. F1-6web'!A1" display="Tab. F1-6web: Angebot an grundständigen und weiterführenden Studiengängen* 2013, 2015, 2016, 2017 und 2018 nach Fachrichtungen** und Art des Abschlusses***"/>
    <hyperlink ref="A16" location="'Tab. F1-5web'!A1" display="Tab. F1-5web: Bedeutung verschiedener Aspekte bei der Wahl des zukünftigen Ausbildungs- oder Studienorts 2015* nach Geschlecht, Bildungsherkunft, Migrationshintergrund, Schultyp und Bildungsabsicht (in %)**"/>
    <hyperlink ref="A15" location="'Tab. F1-4web'!A1" display="Tab. F1-4web: Studierende (ISCED 6-8) in europäischen Staaten nach Trägerschaft der Hochschule und Fächergruppen* 2014"/>
    <hyperlink ref="A14" location="'Tab. F1-3web'!A1" display="Tab. F1-3web: Hochschulen* 1995, 2000 und 2005 bis 2016** nach Art und Trägerschaft (Anzahl)"/>
    <hyperlink ref="A13" location="'Abb. F1-5web'!A1" display="Abb. F1-5web: Weiterführende Studiengänge nach Art der Zulassungsbeschränkung und Ländern zum Stichtag 10.4.2018 (in %)"/>
    <hyperlink ref="A12" location="'Abb. F1-4web'!A1" display="Abb. F1-4web: Grundständige Studiengänge nach Art der Zulassungsbeschränkung und Ländern zum Stichtag 10.4.2018 (in %)"/>
    <hyperlink ref="A8" location="'Tab. F1-2A'!A1" display="Tab. F1-2A: Studiengänge an deutschen Hochschulen 2001 bis 2017* insgesamt und nach Art des Abschlusses (Anzahl)"/>
    <hyperlink ref="A7" location="'Tab. F1-1A'!A1" display="Tab. F1-1A: Studienanfängerinnen und -anfänger* 2005 bis 2016 nach Trägerschaft der Hochschule"/>
    <hyperlink ref="A6" location="'Abb. F1-3A'!A1" display="Abb. F1-3A: Studienanfängeranteil* an Hochschulen in privater Trägerschaft** nach Art der Hochschule 1995 bis 2016 (in %) "/>
  </hyperlinks>
  <pageMargins left="0.7" right="0.7" top="0.78740157499999996" bottom="0.78740157499999996" header="0.3" footer="0.3"/>
  <pageSetup paperSize="9" scale="68"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5">
    <tabColor theme="0" tint="-0.249977111117893"/>
    <pageSetUpPr fitToPage="1"/>
  </sheetPr>
  <dimension ref="A1:W118"/>
  <sheetViews>
    <sheetView showGridLines="0" zoomScaleNormal="100" workbookViewId="0"/>
  </sheetViews>
  <sheetFormatPr baseColWidth="10" defaultRowHeight="12.75"/>
  <cols>
    <col min="1" max="1" width="38.5703125" customWidth="1"/>
    <col min="2" max="22" width="9.5703125" customWidth="1"/>
  </cols>
  <sheetData>
    <row r="1" spans="1:10">
      <c r="A1" s="155" t="s">
        <v>522</v>
      </c>
    </row>
    <row r="2" spans="1:10" ht="25.5" customHeight="1">
      <c r="A2" s="548" t="s">
        <v>505</v>
      </c>
      <c r="B2" s="548"/>
      <c r="C2" s="548"/>
      <c r="D2" s="548"/>
      <c r="E2" s="548"/>
      <c r="F2" s="548"/>
      <c r="G2" s="548"/>
      <c r="H2" s="548"/>
    </row>
    <row r="3" spans="1:10" ht="12.75" customHeight="1">
      <c r="A3" s="543" t="s">
        <v>113</v>
      </c>
      <c r="B3" s="546" t="s">
        <v>87</v>
      </c>
      <c r="C3" s="547"/>
      <c r="D3" s="547"/>
      <c r="E3" s="547"/>
      <c r="F3" s="547"/>
      <c r="G3" s="547"/>
      <c r="H3" s="547"/>
    </row>
    <row r="4" spans="1:10" ht="12.75" customHeight="1">
      <c r="A4" s="544"/>
      <c r="B4" s="144" t="s">
        <v>2</v>
      </c>
      <c r="C4" s="531" t="s">
        <v>6</v>
      </c>
      <c r="D4" s="531"/>
      <c r="E4" s="531" t="s">
        <v>91</v>
      </c>
      <c r="F4" s="531"/>
      <c r="G4" s="531" t="s">
        <v>76</v>
      </c>
      <c r="H4" s="532"/>
    </row>
    <row r="5" spans="1:10">
      <c r="A5" s="545"/>
      <c r="B5" s="78" t="s">
        <v>0</v>
      </c>
      <c r="C5" s="79" t="s">
        <v>0</v>
      </c>
      <c r="D5" s="79" t="s">
        <v>1</v>
      </c>
      <c r="E5" s="79" t="s">
        <v>0</v>
      </c>
      <c r="F5" s="79" t="s">
        <v>1</v>
      </c>
      <c r="G5" s="79" t="s">
        <v>0</v>
      </c>
      <c r="H5" s="80" t="s">
        <v>1</v>
      </c>
    </row>
    <row r="6" spans="1:10" ht="12.75" customHeight="1">
      <c r="A6" s="2" t="s">
        <v>90</v>
      </c>
      <c r="B6" s="81">
        <v>9343</v>
      </c>
      <c r="C6" s="81">
        <v>7474</v>
      </c>
      <c r="D6" s="94">
        <v>80</v>
      </c>
      <c r="E6" s="81">
        <v>1617</v>
      </c>
      <c r="F6" s="94">
        <v>17.307074815369795</v>
      </c>
      <c r="G6" s="81">
        <v>2657</v>
      </c>
      <c r="H6" s="92">
        <v>28.438403082521674</v>
      </c>
    </row>
    <row r="7" spans="1:10" ht="12.75" customHeight="1">
      <c r="A7" s="145" t="s">
        <v>183</v>
      </c>
      <c r="B7" s="146">
        <v>4158</v>
      </c>
      <c r="C7" s="146">
        <v>2625</v>
      </c>
      <c r="D7" s="147">
        <v>62.410841654778885</v>
      </c>
      <c r="E7" s="146">
        <v>1464</v>
      </c>
      <c r="F7" s="147">
        <v>35.20923520923521</v>
      </c>
      <c r="G7" s="146">
        <v>2566</v>
      </c>
      <c r="H7" s="148">
        <v>61.712361712361712</v>
      </c>
    </row>
    <row r="8" spans="1:10" ht="12.75" customHeight="1">
      <c r="A8" s="5" t="s">
        <v>184</v>
      </c>
      <c r="B8" s="81">
        <v>1925</v>
      </c>
      <c r="C8" s="81">
        <v>1774</v>
      </c>
      <c r="D8" s="94">
        <v>91.302110138960373</v>
      </c>
      <c r="E8" s="81">
        <v>142</v>
      </c>
      <c r="F8" s="94">
        <v>7.3766233766233773</v>
      </c>
      <c r="G8" s="93">
        <v>199</v>
      </c>
      <c r="H8" s="92">
        <v>10.337662337662339</v>
      </c>
    </row>
    <row r="9" spans="1:10" ht="12.75" customHeight="1">
      <c r="A9" s="145" t="s">
        <v>89</v>
      </c>
      <c r="B9" s="146">
        <v>1888</v>
      </c>
      <c r="C9" s="146">
        <v>1464</v>
      </c>
      <c r="D9" s="147">
        <v>76.729559748427675</v>
      </c>
      <c r="E9" s="146">
        <v>419</v>
      </c>
      <c r="F9" s="147">
        <v>22.192796610169491</v>
      </c>
      <c r="G9" s="137">
        <v>691</v>
      </c>
      <c r="H9" s="148">
        <v>36.599576271186436</v>
      </c>
    </row>
    <row r="10" spans="1:10" ht="12.75" customHeight="1">
      <c r="A10" s="5" t="s">
        <v>92</v>
      </c>
      <c r="B10" s="81">
        <v>705</v>
      </c>
      <c r="C10" s="81">
        <v>546</v>
      </c>
      <c r="D10" s="94">
        <v>76.470588235294116</v>
      </c>
      <c r="E10" s="81">
        <v>161</v>
      </c>
      <c r="F10" s="94">
        <v>22.836879432624116</v>
      </c>
      <c r="G10" s="93">
        <v>156</v>
      </c>
      <c r="H10" s="92">
        <v>22.127659574468087</v>
      </c>
    </row>
    <row r="11" spans="1:10" ht="12.75" customHeight="1">
      <c r="A11" s="145" t="s">
        <v>185</v>
      </c>
      <c r="B11" s="146">
        <v>163</v>
      </c>
      <c r="C11" s="146">
        <v>158</v>
      </c>
      <c r="D11" s="147">
        <v>95.757575757575765</v>
      </c>
      <c r="E11" s="146">
        <v>6</v>
      </c>
      <c r="F11" s="147">
        <v>3.6809815950920246</v>
      </c>
      <c r="G11" s="137">
        <v>27</v>
      </c>
      <c r="H11" s="148">
        <v>16.564417177914109</v>
      </c>
    </row>
    <row r="12" spans="1:10" ht="12.75" customHeight="1">
      <c r="A12" s="5" t="s">
        <v>85</v>
      </c>
      <c r="B12" s="81">
        <v>1846</v>
      </c>
      <c r="C12" s="81">
        <v>1778</v>
      </c>
      <c r="D12" s="94">
        <v>94.27359490986214</v>
      </c>
      <c r="E12" s="81">
        <v>32</v>
      </c>
      <c r="F12" s="94">
        <v>1.733477789815818</v>
      </c>
      <c r="G12" s="93">
        <v>49</v>
      </c>
      <c r="H12" s="92">
        <v>2.6543878656554711</v>
      </c>
    </row>
    <row r="13" spans="1:10" ht="15" customHeight="1">
      <c r="A13" s="145" t="s">
        <v>186</v>
      </c>
      <c r="B13" s="146">
        <v>910</v>
      </c>
      <c r="C13" s="146">
        <v>647</v>
      </c>
      <c r="D13" s="147">
        <v>69.495166487647694</v>
      </c>
      <c r="E13" s="146">
        <v>151</v>
      </c>
      <c r="F13" s="147">
        <v>16.593406593406595</v>
      </c>
      <c r="G13" s="137">
        <v>263</v>
      </c>
      <c r="H13" s="148">
        <v>28.901098901098901</v>
      </c>
    </row>
    <row r="14" spans="1:10" ht="12.75" customHeight="1">
      <c r="A14" s="65"/>
      <c r="B14" s="533" t="s">
        <v>88</v>
      </c>
      <c r="C14" s="534"/>
      <c r="D14" s="534"/>
      <c r="E14" s="534"/>
      <c r="F14" s="534"/>
      <c r="G14" s="534"/>
      <c r="H14" s="534"/>
    </row>
    <row r="15" spans="1:10" ht="12.75" customHeight="1">
      <c r="A15" s="70"/>
      <c r="B15" s="535" t="s">
        <v>2</v>
      </c>
      <c r="C15" s="535" t="s">
        <v>7</v>
      </c>
      <c r="D15" s="537"/>
      <c r="E15" s="533" t="s">
        <v>143</v>
      </c>
      <c r="F15" s="534"/>
      <c r="G15" s="534"/>
      <c r="H15" s="534"/>
    </row>
    <row r="16" spans="1:10" ht="12.75" customHeight="1">
      <c r="A16" s="149"/>
      <c r="B16" s="536"/>
      <c r="C16" s="536"/>
      <c r="D16" s="538"/>
      <c r="E16" s="539" t="s">
        <v>142</v>
      </c>
      <c r="F16" s="540"/>
      <c r="G16" s="541" t="s">
        <v>141</v>
      </c>
      <c r="H16" s="542"/>
      <c r="J16" s="155"/>
    </row>
    <row r="17" spans="1:23" ht="12.75" customHeight="1">
      <c r="A17" s="2" t="s">
        <v>90</v>
      </c>
      <c r="B17" s="81">
        <v>7244</v>
      </c>
      <c r="C17" s="81">
        <v>7012</v>
      </c>
      <c r="D17" s="94">
        <v>96.797349530646059</v>
      </c>
      <c r="E17" s="81">
        <v>4945</v>
      </c>
      <c r="F17" s="94">
        <v>68.263390392048592</v>
      </c>
      <c r="G17" s="93">
        <v>749</v>
      </c>
      <c r="H17" s="92">
        <v>10.3395913859746</v>
      </c>
    </row>
    <row r="18" spans="1:23" ht="12.75" customHeight="1">
      <c r="A18" s="145" t="s">
        <v>183</v>
      </c>
      <c r="B18" s="146">
        <v>2564</v>
      </c>
      <c r="C18" s="146">
        <v>2485</v>
      </c>
      <c r="D18" s="147">
        <v>96.918876755070201</v>
      </c>
      <c r="E18" s="146">
        <v>2005</v>
      </c>
      <c r="F18" s="147">
        <v>78.198127925117006</v>
      </c>
      <c r="G18" s="137">
        <v>101</v>
      </c>
      <c r="H18" s="148">
        <v>3.9391575663026521</v>
      </c>
    </row>
    <row r="19" spans="1:23" ht="12.75" customHeight="1">
      <c r="A19" s="5" t="s">
        <v>184</v>
      </c>
      <c r="B19" s="81">
        <v>1875</v>
      </c>
      <c r="C19" s="81">
        <v>1840</v>
      </c>
      <c r="D19" s="94">
        <v>98.133333333333326</v>
      </c>
      <c r="E19" s="81">
        <v>1026</v>
      </c>
      <c r="F19" s="94">
        <v>54.720000000000006</v>
      </c>
      <c r="G19" s="93">
        <v>465</v>
      </c>
      <c r="H19" s="92">
        <v>24.8</v>
      </c>
    </row>
    <row r="20" spans="1:23" ht="12.75" customHeight="1">
      <c r="A20" s="145" t="s">
        <v>89</v>
      </c>
      <c r="B20" s="146">
        <v>1366</v>
      </c>
      <c r="C20" s="137">
        <v>1357</v>
      </c>
      <c r="D20" s="147">
        <v>99.341142020497813</v>
      </c>
      <c r="E20" s="137">
        <v>1126</v>
      </c>
      <c r="F20" s="147">
        <v>82.430453879941439</v>
      </c>
      <c r="G20" s="137">
        <v>46</v>
      </c>
      <c r="H20" s="148">
        <v>3.3674963396778916</v>
      </c>
      <c r="I20" s="16"/>
    </row>
    <row r="21" spans="1:23" ht="12.75" customHeight="1">
      <c r="A21" s="5" t="s">
        <v>92</v>
      </c>
      <c r="B21" s="81">
        <v>510</v>
      </c>
      <c r="C21" s="81">
        <v>489</v>
      </c>
      <c r="D21" s="94">
        <v>95.882352941176478</v>
      </c>
      <c r="E21" s="81">
        <v>275</v>
      </c>
      <c r="F21" s="94">
        <v>53.921568627450981</v>
      </c>
      <c r="G21" s="93">
        <v>117</v>
      </c>
      <c r="H21" s="92">
        <v>22.941176470588236</v>
      </c>
    </row>
    <row r="22" spans="1:23" ht="12.75" customHeight="1">
      <c r="A22" s="145" t="s">
        <v>185</v>
      </c>
      <c r="B22" s="146">
        <v>154</v>
      </c>
      <c r="C22" s="146">
        <v>153</v>
      </c>
      <c r="D22" s="147">
        <v>99.350649350649363</v>
      </c>
      <c r="E22" s="146">
        <v>116</v>
      </c>
      <c r="F22" s="147">
        <v>75.324675324675326</v>
      </c>
      <c r="G22" s="137">
        <v>4</v>
      </c>
      <c r="H22" s="148">
        <v>2.5974025974025974</v>
      </c>
      <c r="I22" s="28"/>
    </row>
    <row r="23" spans="1:23" ht="12.75" customHeight="1">
      <c r="A23" s="5" t="s">
        <v>85</v>
      </c>
      <c r="B23" s="81">
        <v>1416</v>
      </c>
      <c r="C23" s="81">
        <v>1402</v>
      </c>
      <c r="D23" s="94">
        <v>99.011299435028249</v>
      </c>
      <c r="E23" s="81">
        <v>385</v>
      </c>
      <c r="F23" s="94">
        <v>27.189265536723166</v>
      </c>
      <c r="G23" s="93">
        <v>57</v>
      </c>
      <c r="H23" s="92">
        <v>4.0254237288135588</v>
      </c>
      <c r="I23" s="28"/>
    </row>
    <row r="24" spans="1:23" ht="12.75" customHeight="1">
      <c r="A24" s="145" t="s">
        <v>186</v>
      </c>
      <c r="B24" s="150">
        <v>650</v>
      </c>
      <c r="C24" s="151">
        <v>550</v>
      </c>
      <c r="D24" s="152">
        <v>84.615384615384613</v>
      </c>
      <c r="E24" s="151">
        <v>310</v>
      </c>
      <c r="F24" s="152">
        <v>47.692307692307693</v>
      </c>
      <c r="G24" s="151">
        <v>21</v>
      </c>
      <c r="H24" s="153">
        <v>3.2307692307692308</v>
      </c>
      <c r="I24" s="28"/>
    </row>
    <row r="25" spans="1:23" ht="5.25" customHeight="1">
      <c r="A25" s="107"/>
      <c r="B25" s="107"/>
      <c r="C25" s="107"/>
      <c r="D25" s="107"/>
      <c r="E25" s="107"/>
      <c r="F25" s="107"/>
      <c r="G25" s="107"/>
      <c r="H25" s="107"/>
      <c r="W25" s="28"/>
    </row>
    <row r="26" spans="1:23" ht="12.75" customHeight="1">
      <c r="A26" s="543" t="s">
        <v>113</v>
      </c>
      <c r="B26" s="546" t="s">
        <v>191</v>
      </c>
      <c r="C26" s="547"/>
      <c r="D26" s="547"/>
      <c r="E26" s="547"/>
      <c r="F26" s="547"/>
      <c r="G26" s="547"/>
      <c r="H26" s="547"/>
    </row>
    <row r="27" spans="1:23" ht="12.75" customHeight="1">
      <c r="A27" s="544"/>
      <c r="B27" s="144" t="s">
        <v>2</v>
      </c>
      <c r="C27" s="531" t="s">
        <v>6</v>
      </c>
      <c r="D27" s="531"/>
      <c r="E27" s="531" t="s">
        <v>91</v>
      </c>
      <c r="F27" s="531"/>
      <c r="G27" s="531" t="s">
        <v>76</v>
      </c>
      <c r="H27" s="532"/>
    </row>
    <row r="28" spans="1:23">
      <c r="A28" s="545"/>
      <c r="B28" s="78" t="s">
        <v>0</v>
      </c>
      <c r="C28" s="79" t="s">
        <v>0</v>
      </c>
      <c r="D28" s="79" t="s">
        <v>1</v>
      </c>
      <c r="E28" s="79" t="s">
        <v>0</v>
      </c>
      <c r="F28" s="79" t="s">
        <v>1</v>
      </c>
      <c r="G28" s="79" t="s">
        <v>0</v>
      </c>
      <c r="H28" s="80" t="s">
        <v>1</v>
      </c>
    </row>
    <row r="29" spans="1:23" ht="12.75" customHeight="1">
      <c r="A29" s="2" t="s">
        <v>90</v>
      </c>
      <c r="B29" s="81">
        <v>9751</v>
      </c>
      <c r="C29" s="81">
        <v>7823</v>
      </c>
      <c r="D29" s="94">
        <f>(C29*100)/B29</f>
        <v>80.227668957030048</v>
      </c>
      <c r="E29" s="81">
        <v>1632</v>
      </c>
      <c r="F29" s="94">
        <f>(E29*100)/B29</f>
        <v>16.736744949235977</v>
      </c>
      <c r="G29" s="81">
        <v>2727</v>
      </c>
      <c r="H29" s="92">
        <f>(G29*100)/B29</f>
        <v>27.966362424366732</v>
      </c>
    </row>
    <row r="30" spans="1:23" ht="12.75" customHeight="1">
      <c r="A30" s="145" t="s">
        <v>183</v>
      </c>
      <c r="B30" s="146">
        <v>1263</v>
      </c>
      <c r="C30" s="146">
        <v>1239</v>
      </c>
      <c r="D30" s="147">
        <f t="shared" ref="D30:D36" si="0">(C30*100)/B30</f>
        <v>98.099762470308789</v>
      </c>
      <c r="E30" s="146">
        <v>15</v>
      </c>
      <c r="F30" s="147">
        <f t="shared" ref="F30:F36" si="1">(E30*100)/B30</f>
        <v>1.1876484560570071</v>
      </c>
      <c r="G30" s="146">
        <v>86</v>
      </c>
      <c r="H30" s="148">
        <f t="shared" ref="H30:H36" si="2">(G30*100)/B30</f>
        <v>6.8091844813935074</v>
      </c>
    </row>
    <row r="31" spans="1:23" ht="12.75" customHeight="1">
      <c r="A31" s="5" t="s">
        <v>184</v>
      </c>
      <c r="B31" s="81">
        <v>2174</v>
      </c>
      <c r="C31" s="81">
        <v>1989</v>
      </c>
      <c r="D31" s="94">
        <f t="shared" si="0"/>
        <v>91.490340386384545</v>
      </c>
      <c r="E31" s="81">
        <v>85</v>
      </c>
      <c r="F31" s="94">
        <f t="shared" si="1"/>
        <v>3.9098436062557496</v>
      </c>
      <c r="G31" s="93">
        <v>139</v>
      </c>
      <c r="H31" s="92">
        <f t="shared" si="2"/>
        <v>6.3937442502299904</v>
      </c>
    </row>
    <row r="32" spans="1:23" ht="12.75" customHeight="1">
      <c r="A32" s="145" t="s">
        <v>89</v>
      </c>
      <c r="B32" s="146">
        <v>1356</v>
      </c>
      <c r="C32" s="146">
        <v>1300</v>
      </c>
      <c r="D32" s="147">
        <f t="shared" si="0"/>
        <v>95.87020648967551</v>
      </c>
      <c r="E32" s="146">
        <v>44</v>
      </c>
      <c r="F32" s="147">
        <f t="shared" si="1"/>
        <v>3.2448377581120944</v>
      </c>
      <c r="G32" s="137">
        <v>81</v>
      </c>
      <c r="H32" s="148">
        <f t="shared" si="2"/>
        <v>5.9734513274336285</v>
      </c>
    </row>
    <row r="33" spans="1:23" ht="12.75" customHeight="1">
      <c r="A33" s="5" t="s">
        <v>92</v>
      </c>
      <c r="B33" s="81">
        <v>354</v>
      </c>
      <c r="C33" s="81">
        <v>282</v>
      </c>
      <c r="D33" s="94">
        <f t="shared" si="0"/>
        <v>79.66101694915254</v>
      </c>
      <c r="E33" s="81">
        <v>72</v>
      </c>
      <c r="F33" s="94">
        <f t="shared" si="1"/>
        <v>20.338983050847457</v>
      </c>
      <c r="G33" s="93">
        <v>1</v>
      </c>
      <c r="H33" s="92">
        <f t="shared" si="2"/>
        <v>0.2824858757062147</v>
      </c>
    </row>
    <row r="34" spans="1:23" ht="12.75" customHeight="1">
      <c r="A34" s="145" t="s">
        <v>185</v>
      </c>
      <c r="B34" s="146">
        <v>89</v>
      </c>
      <c r="C34" s="146">
        <v>89</v>
      </c>
      <c r="D34" s="147">
        <f t="shared" si="0"/>
        <v>100</v>
      </c>
      <c r="E34" s="146">
        <v>0</v>
      </c>
      <c r="F34" s="147">
        <f t="shared" si="1"/>
        <v>0</v>
      </c>
      <c r="G34" s="137">
        <v>2</v>
      </c>
      <c r="H34" s="148">
        <f t="shared" si="2"/>
        <v>2.2471910112359552</v>
      </c>
    </row>
    <row r="35" spans="1:23" ht="12.75" customHeight="1">
      <c r="A35" s="5" t="s">
        <v>85</v>
      </c>
      <c r="B35" s="81">
        <v>1866</v>
      </c>
      <c r="C35" s="81">
        <v>1800</v>
      </c>
      <c r="D35" s="94">
        <f t="shared" si="0"/>
        <v>96.463022508038591</v>
      </c>
      <c r="E35" s="81">
        <v>2</v>
      </c>
      <c r="F35" s="94">
        <f t="shared" si="1"/>
        <v>0.10718113612004287</v>
      </c>
      <c r="G35" s="93">
        <v>24</v>
      </c>
      <c r="H35" s="92">
        <f t="shared" si="2"/>
        <v>1.2861736334405145</v>
      </c>
    </row>
    <row r="36" spans="1:23" ht="15" customHeight="1">
      <c r="A36" s="145" t="s">
        <v>186</v>
      </c>
      <c r="B36" s="146">
        <v>805</v>
      </c>
      <c r="C36" s="146">
        <v>677</v>
      </c>
      <c r="D36" s="147">
        <f t="shared" si="0"/>
        <v>84.099378881987576</v>
      </c>
      <c r="E36" s="146">
        <v>11</v>
      </c>
      <c r="F36" s="147">
        <f t="shared" si="1"/>
        <v>1.3664596273291925</v>
      </c>
      <c r="G36" s="137">
        <v>36</v>
      </c>
      <c r="H36" s="148">
        <f t="shared" si="2"/>
        <v>4.4720496894409933</v>
      </c>
    </row>
    <row r="37" spans="1:23" ht="12.75" customHeight="1">
      <c r="A37" s="65"/>
      <c r="B37" s="533" t="s">
        <v>192</v>
      </c>
      <c r="C37" s="534"/>
      <c r="D37" s="534"/>
      <c r="E37" s="534"/>
      <c r="F37" s="534"/>
      <c r="G37" s="534"/>
      <c r="H37" s="534"/>
    </row>
    <row r="38" spans="1:23" ht="12.75" customHeight="1">
      <c r="A38" s="70"/>
      <c r="B38" s="535" t="s">
        <v>2</v>
      </c>
      <c r="C38" s="535" t="s">
        <v>7</v>
      </c>
      <c r="D38" s="537"/>
      <c r="E38" s="533" t="s">
        <v>143</v>
      </c>
      <c r="F38" s="534"/>
      <c r="G38" s="534"/>
      <c r="H38" s="534"/>
    </row>
    <row r="39" spans="1:23" ht="12.75" customHeight="1">
      <c r="A39" s="149"/>
      <c r="B39" s="536"/>
      <c r="C39" s="536"/>
      <c r="D39" s="538"/>
      <c r="E39" s="539" t="s">
        <v>142</v>
      </c>
      <c r="F39" s="540"/>
      <c r="G39" s="541" t="s">
        <v>141</v>
      </c>
      <c r="H39" s="542"/>
    </row>
    <row r="40" spans="1:23" ht="12.75" customHeight="1">
      <c r="A40" s="2" t="s">
        <v>90</v>
      </c>
      <c r="B40" s="81">
        <v>8017</v>
      </c>
      <c r="C40" s="81">
        <v>7785</v>
      </c>
      <c r="D40" s="94">
        <f>(C40*100)/B40</f>
        <v>97.106149432456036</v>
      </c>
      <c r="E40" s="81">
        <v>5458</v>
      </c>
      <c r="F40" s="94">
        <f>(E40*100)/B40</f>
        <v>68.080329300236997</v>
      </c>
      <c r="G40" s="93">
        <v>824</v>
      </c>
      <c r="H40" s="92">
        <f>(G40*100)/B40</f>
        <v>10.278158912311339</v>
      </c>
    </row>
    <row r="41" spans="1:23" ht="12.75" customHeight="1">
      <c r="A41" s="145" t="s">
        <v>183</v>
      </c>
      <c r="B41" s="146">
        <v>1350</v>
      </c>
      <c r="C41" s="146">
        <v>1337</v>
      </c>
      <c r="D41" s="147">
        <f t="shared" ref="D41:D47" si="3">(C41*100)/B41</f>
        <v>99.037037037037038</v>
      </c>
      <c r="E41" s="146">
        <v>1047</v>
      </c>
      <c r="F41" s="147">
        <f t="shared" ref="F41:F47" si="4">(E41*100)/B41</f>
        <v>77.555555555555557</v>
      </c>
      <c r="G41" s="137">
        <v>48</v>
      </c>
      <c r="H41" s="148">
        <f t="shared" ref="H41:H47" si="5">(G41*100)/B41</f>
        <v>3.5555555555555554</v>
      </c>
    </row>
    <row r="42" spans="1:23" ht="12.75" customHeight="1">
      <c r="A42" s="5" t="s">
        <v>184</v>
      </c>
      <c r="B42" s="81">
        <v>2170</v>
      </c>
      <c r="C42" s="81">
        <v>2091</v>
      </c>
      <c r="D42" s="94">
        <f t="shared" si="3"/>
        <v>96.359447004608299</v>
      </c>
      <c r="E42" s="81">
        <v>1057</v>
      </c>
      <c r="F42" s="94">
        <f t="shared" si="4"/>
        <v>48.70967741935484</v>
      </c>
      <c r="G42" s="93">
        <v>525</v>
      </c>
      <c r="H42" s="92">
        <f t="shared" si="5"/>
        <v>24.193548387096776</v>
      </c>
    </row>
    <row r="43" spans="1:23" ht="12.75" customHeight="1">
      <c r="A43" s="145" t="s">
        <v>89</v>
      </c>
      <c r="B43" s="146">
        <v>1251</v>
      </c>
      <c r="C43" s="137">
        <v>1243</v>
      </c>
      <c r="D43" s="147">
        <f t="shared" si="3"/>
        <v>99.360511590727413</v>
      </c>
      <c r="E43" s="154">
        <v>1010</v>
      </c>
      <c r="F43" s="147">
        <f t="shared" si="4"/>
        <v>80.735411670663467</v>
      </c>
      <c r="G43" s="137">
        <v>46</v>
      </c>
      <c r="H43" s="148">
        <f t="shared" si="5"/>
        <v>3.6770583533173462</v>
      </c>
      <c r="I43" s="16"/>
    </row>
    <row r="44" spans="1:23" ht="12.75" customHeight="1">
      <c r="A44" s="5" t="s">
        <v>92</v>
      </c>
      <c r="B44" s="81">
        <v>261</v>
      </c>
      <c r="C44" s="81">
        <v>251</v>
      </c>
      <c r="D44" s="94">
        <f t="shared" si="3"/>
        <v>96.168582375478934</v>
      </c>
      <c r="E44" s="81">
        <v>101</v>
      </c>
      <c r="F44" s="94">
        <f t="shared" si="4"/>
        <v>38.697318007662837</v>
      </c>
      <c r="G44" s="93">
        <v>96</v>
      </c>
      <c r="H44" s="92">
        <f t="shared" si="5"/>
        <v>36.781609195402297</v>
      </c>
    </row>
    <row r="45" spans="1:23" ht="12.75" customHeight="1">
      <c r="A45" s="145" t="s">
        <v>185</v>
      </c>
      <c r="B45" s="146">
        <v>102</v>
      </c>
      <c r="C45" s="146">
        <v>102</v>
      </c>
      <c r="D45" s="147">
        <f t="shared" si="3"/>
        <v>100</v>
      </c>
      <c r="E45" s="146">
        <v>77</v>
      </c>
      <c r="F45" s="147">
        <f t="shared" si="4"/>
        <v>75.490196078431367</v>
      </c>
      <c r="G45" s="137">
        <v>3</v>
      </c>
      <c r="H45" s="148">
        <f t="shared" si="5"/>
        <v>2.9411764705882355</v>
      </c>
      <c r="I45" s="28"/>
    </row>
    <row r="46" spans="1:23" ht="12.75" customHeight="1">
      <c r="A46" s="5" t="s">
        <v>85</v>
      </c>
      <c r="B46" s="81">
        <v>1508</v>
      </c>
      <c r="C46" s="81">
        <v>1489</v>
      </c>
      <c r="D46" s="94">
        <f t="shared" si="3"/>
        <v>98.740053050397876</v>
      </c>
      <c r="E46" s="81">
        <v>1085</v>
      </c>
      <c r="F46" s="94">
        <f t="shared" si="4"/>
        <v>71.949602122015918</v>
      </c>
      <c r="G46" s="93">
        <v>159</v>
      </c>
      <c r="H46" s="92">
        <f t="shared" si="5"/>
        <v>10.543766578249336</v>
      </c>
      <c r="I46" s="28"/>
    </row>
    <row r="47" spans="1:23" ht="12.75" customHeight="1">
      <c r="A47" s="145" t="s">
        <v>186</v>
      </c>
      <c r="B47" s="150">
        <v>738</v>
      </c>
      <c r="C47" s="151">
        <v>649</v>
      </c>
      <c r="D47" s="152">
        <f t="shared" si="3"/>
        <v>87.94037940379404</v>
      </c>
      <c r="E47" s="151">
        <v>363</v>
      </c>
      <c r="F47" s="152">
        <f t="shared" si="4"/>
        <v>49.1869918699187</v>
      </c>
      <c r="G47" s="151">
        <v>15</v>
      </c>
      <c r="H47" s="153">
        <f t="shared" si="5"/>
        <v>2.0325203252032522</v>
      </c>
      <c r="I47" s="28"/>
    </row>
    <row r="48" spans="1:23" ht="5.25" customHeight="1">
      <c r="A48" s="107"/>
      <c r="B48" s="107"/>
      <c r="C48" s="107"/>
      <c r="D48" s="107"/>
      <c r="E48" s="107"/>
      <c r="F48" s="107"/>
      <c r="G48" s="107"/>
      <c r="H48" s="107"/>
      <c r="W48" s="28"/>
    </row>
    <row r="49" spans="1:8" ht="12.75" customHeight="1">
      <c r="A49" s="543" t="s">
        <v>113</v>
      </c>
      <c r="B49" s="546" t="s">
        <v>212</v>
      </c>
      <c r="C49" s="547"/>
      <c r="D49" s="547"/>
      <c r="E49" s="547"/>
      <c r="F49" s="547"/>
      <c r="G49" s="547"/>
      <c r="H49" s="547"/>
    </row>
    <row r="50" spans="1:8" ht="12.75" customHeight="1">
      <c r="A50" s="544"/>
      <c r="B50" s="144" t="s">
        <v>2</v>
      </c>
      <c r="C50" s="531" t="s">
        <v>6</v>
      </c>
      <c r="D50" s="531"/>
      <c r="E50" s="531" t="s">
        <v>91</v>
      </c>
      <c r="F50" s="531"/>
      <c r="G50" s="531" t="s">
        <v>76</v>
      </c>
      <c r="H50" s="532"/>
    </row>
    <row r="51" spans="1:8">
      <c r="A51" s="545"/>
      <c r="B51" s="236" t="s">
        <v>0</v>
      </c>
      <c r="C51" s="79" t="s">
        <v>0</v>
      </c>
      <c r="D51" s="79" t="s">
        <v>1</v>
      </c>
      <c r="E51" s="79" t="s">
        <v>0</v>
      </c>
      <c r="F51" s="79" t="s">
        <v>1</v>
      </c>
      <c r="G51" s="79" t="s">
        <v>0</v>
      </c>
      <c r="H51" s="80" t="s">
        <v>1</v>
      </c>
    </row>
    <row r="52" spans="1:8" ht="12.75" customHeight="1">
      <c r="A52" s="2" t="s">
        <v>90</v>
      </c>
      <c r="B52" s="81">
        <v>9874</v>
      </c>
      <c r="C52" s="81">
        <v>8354</v>
      </c>
      <c r="D52" s="94">
        <v>84.606036054283976</v>
      </c>
      <c r="E52" s="81">
        <v>1243</v>
      </c>
      <c r="F52" s="94">
        <v>12.588616568766458</v>
      </c>
      <c r="G52" s="81">
        <v>2744</v>
      </c>
      <c r="H52" s="92">
        <v>27.790155965161031</v>
      </c>
    </row>
    <row r="53" spans="1:8" ht="12.75" customHeight="1">
      <c r="A53" s="145" t="s">
        <v>183</v>
      </c>
      <c r="B53" s="146">
        <v>1292</v>
      </c>
      <c r="C53" s="146">
        <v>1280</v>
      </c>
      <c r="D53" s="147">
        <v>99.071207430340564</v>
      </c>
      <c r="E53" s="146">
        <v>5</v>
      </c>
      <c r="F53" s="147">
        <v>0.38699690402476783</v>
      </c>
      <c r="G53" s="146">
        <v>101</v>
      </c>
      <c r="H53" s="148">
        <v>7.8173374613003093</v>
      </c>
    </row>
    <row r="54" spans="1:8" ht="12.75" customHeight="1">
      <c r="A54" s="5" t="s">
        <v>184</v>
      </c>
      <c r="B54" s="81">
        <v>2244</v>
      </c>
      <c r="C54" s="81">
        <v>2093</v>
      </c>
      <c r="D54" s="94">
        <v>93.270944741532972</v>
      </c>
      <c r="E54" s="81">
        <v>56</v>
      </c>
      <c r="F54" s="94">
        <v>2.4955436720142603</v>
      </c>
      <c r="G54" s="93">
        <v>140</v>
      </c>
      <c r="H54" s="92">
        <v>6.238859180035651</v>
      </c>
    </row>
    <row r="55" spans="1:8" ht="12.75" customHeight="1">
      <c r="A55" s="145" t="s">
        <v>89</v>
      </c>
      <c r="B55" s="146">
        <v>1388</v>
      </c>
      <c r="C55" s="146">
        <v>1346</v>
      </c>
      <c r="D55" s="147">
        <v>96.97406340057637</v>
      </c>
      <c r="E55" s="146">
        <v>30</v>
      </c>
      <c r="F55" s="147">
        <v>2.1613832853025938</v>
      </c>
      <c r="G55" s="137">
        <v>91</v>
      </c>
      <c r="H55" s="148">
        <v>6.5561959654178672</v>
      </c>
    </row>
    <row r="56" spans="1:8" ht="12.75" customHeight="1">
      <c r="A56" s="5" t="s">
        <v>92</v>
      </c>
      <c r="B56" s="81">
        <v>378</v>
      </c>
      <c r="C56" s="81">
        <v>306</v>
      </c>
      <c r="D56" s="94">
        <v>80.952380952380949</v>
      </c>
      <c r="E56" s="81">
        <v>72</v>
      </c>
      <c r="F56" s="94">
        <v>19.047619047619047</v>
      </c>
      <c r="G56" s="93">
        <v>2</v>
      </c>
      <c r="H56" s="92">
        <v>0.52910052910052907</v>
      </c>
    </row>
    <row r="57" spans="1:8" ht="12.75" customHeight="1">
      <c r="A57" s="145" t="s">
        <v>185</v>
      </c>
      <c r="B57" s="146">
        <v>90</v>
      </c>
      <c r="C57" s="146">
        <v>90</v>
      </c>
      <c r="D57" s="147">
        <v>100</v>
      </c>
      <c r="E57" s="146">
        <v>0</v>
      </c>
      <c r="F57" s="147">
        <v>0</v>
      </c>
      <c r="G57" s="137">
        <v>2</v>
      </c>
      <c r="H57" s="148">
        <v>2.2222222222222223</v>
      </c>
    </row>
    <row r="58" spans="1:8" ht="12.75" customHeight="1">
      <c r="A58" s="5" t="s">
        <v>85</v>
      </c>
      <c r="B58" s="81">
        <v>1892</v>
      </c>
      <c r="C58" s="81">
        <v>1833</v>
      </c>
      <c r="D58" s="94">
        <v>96.881606765327689</v>
      </c>
      <c r="E58" s="81">
        <v>0</v>
      </c>
      <c r="F58" s="94">
        <v>0</v>
      </c>
      <c r="G58" s="93">
        <v>29</v>
      </c>
      <c r="H58" s="92">
        <v>1.53276955602537</v>
      </c>
    </row>
    <row r="59" spans="1:8" ht="15" customHeight="1">
      <c r="A59" s="145" t="s">
        <v>186</v>
      </c>
      <c r="B59" s="146">
        <v>827</v>
      </c>
      <c r="C59" s="146">
        <v>714</v>
      </c>
      <c r="D59" s="147">
        <v>86.336154776299878</v>
      </c>
      <c r="E59" s="146">
        <v>4</v>
      </c>
      <c r="F59" s="147">
        <v>0.4836759371221282</v>
      </c>
      <c r="G59" s="137">
        <v>37</v>
      </c>
      <c r="H59" s="148">
        <v>4.474002418379686</v>
      </c>
    </row>
    <row r="60" spans="1:8" ht="12.75" customHeight="1">
      <c r="A60" s="65"/>
      <c r="B60" s="533" t="s">
        <v>213</v>
      </c>
      <c r="C60" s="534"/>
      <c r="D60" s="534"/>
      <c r="E60" s="534"/>
      <c r="F60" s="534"/>
      <c r="G60" s="534"/>
      <c r="H60" s="534"/>
    </row>
    <row r="61" spans="1:8" ht="12.75" customHeight="1">
      <c r="A61" s="70"/>
      <c r="B61" s="535" t="s">
        <v>2</v>
      </c>
      <c r="C61" s="535" t="s">
        <v>7</v>
      </c>
      <c r="D61" s="537"/>
      <c r="E61" s="533" t="s">
        <v>143</v>
      </c>
      <c r="F61" s="534"/>
      <c r="G61" s="534"/>
      <c r="H61" s="534"/>
    </row>
    <row r="62" spans="1:8" ht="12.75" customHeight="1">
      <c r="A62" s="149"/>
      <c r="B62" s="536"/>
      <c r="C62" s="536"/>
      <c r="D62" s="538"/>
      <c r="E62" s="539" t="s">
        <v>142</v>
      </c>
      <c r="F62" s="540"/>
      <c r="G62" s="541" t="s">
        <v>141</v>
      </c>
      <c r="H62" s="542"/>
    </row>
    <row r="63" spans="1:8" ht="12.75" customHeight="1">
      <c r="A63" s="2" t="s">
        <v>90</v>
      </c>
      <c r="B63" s="81">
        <v>8398</v>
      </c>
      <c r="C63" s="81">
        <v>8189</v>
      </c>
      <c r="D63" s="94">
        <v>97.511312217194572</v>
      </c>
      <c r="E63" s="81">
        <v>5753</v>
      </c>
      <c r="F63" s="94">
        <v>68.504405810907357</v>
      </c>
      <c r="G63" s="93">
        <v>865</v>
      </c>
      <c r="H63" s="92">
        <v>10.300071445582281</v>
      </c>
    </row>
    <row r="64" spans="1:8" ht="12.75" customHeight="1">
      <c r="A64" s="145" t="s">
        <v>183</v>
      </c>
      <c r="B64" s="146">
        <v>1380</v>
      </c>
      <c r="C64" s="146">
        <v>1371</v>
      </c>
      <c r="D64" s="147">
        <v>99.347826086956516</v>
      </c>
      <c r="E64" s="146">
        <v>1078</v>
      </c>
      <c r="F64" s="147">
        <v>78.115942028985501</v>
      </c>
      <c r="G64" s="137">
        <v>54</v>
      </c>
      <c r="H64" s="148">
        <v>3.9130434782608696</v>
      </c>
    </row>
    <row r="65" spans="1:23" ht="12.75" customHeight="1">
      <c r="A65" s="5" t="s">
        <v>184</v>
      </c>
      <c r="B65" s="81">
        <v>2276</v>
      </c>
      <c r="C65" s="81">
        <v>2203</v>
      </c>
      <c r="D65" s="94">
        <v>96.792618629173987</v>
      </c>
      <c r="E65" s="81">
        <v>1057</v>
      </c>
      <c r="F65" s="94">
        <v>46.441124780316343</v>
      </c>
      <c r="G65" s="93">
        <v>556</v>
      </c>
      <c r="H65" s="92">
        <v>24.428822495606326</v>
      </c>
    </row>
    <row r="66" spans="1:23" ht="12.75" customHeight="1">
      <c r="A66" s="145" t="s">
        <v>89</v>
      </c>
      <c r="B66" s="146">
        <v>1295</v>
      </c>
      <c r="C66" s="137">
        <v>1291</v>
      </c>
      <c r="D66" s="147">
        <v>99.691119691119695</v>
      </c>
      <c r="E66" s="146">
        <v>1044</v>
      </c>
      <c r="F66" s="147">
        <v>80.617760617760624</v>
      </c>
      <c r="G66" s="137">
        <v>53</v>
      </c>
      <c r="H66" s="148">
        <v>4.0926640926640925</v>
      </c>
      <c r="I66" s="16"/>
    </row>
    <row r="67" spans="1:23" ht="12.75" customHeight="1">
      <c r="A67" s="5" t="s">
        <v>92</v>
      </c>
      <c r="B67" s="81">
        <v>283</v>
      </c>
      <c r="C67" s="81">
        <v>276</v>
      </c>
      <c r="D67" s="94">
        <v>97.526501766784449</v>
      </c>
      <c r="E67" s="81">
        <v>114</v>
      </c>
      <c r="F67" s="94">
        <v>40.282685512367493</v>
      </c>
      <c r="G67" s="93">
        <v>98</v>
      </c>
      <c r="H67" s="92">
        <v>34.628975265017665</v>
      </c>
    </row>
    <row r="68" spans="1:23" ht="12.75" customHeight="1">
      <c r="A68" s="145" t="s">
        <v>185</v>
      </c>
      <c r="B68" s="146">
        <v>103</v>
      </c>
      <c r="C68" s="146">
        <v>103</v>
      </c>
      <c r="D68" s="147">
        <v>100</v>
      </c>
      <c r="E68" s="146">
        <v>76</v>
      </c>
      <c r="F68" s="147">
        <v>73.786407766990294</v>
      </c>
      <c r="G68" s="137">
        <v>3</v>
      </c>
      <c r="H68" s="148">
        <v>2.912621359223301</v>
      </c>
      <c r="I68" s="28"/>
    </row>
    <row r="69" spans="1:23" ht="12.75" customHeight="1">
      <c r="A69" s="5" t="s">
        <v>85</v>
      </c>
      <c r="B69" s="81">
        <v>1544</v>
      </c>
      <c r="C69" s="81">
        <v>1527</v>
      </c>
      <c r="D69" s="94">
        <v>98.898963730569946</v>
      </c>
      <c r="E69" s="81">
        <v>1128</v>
      </c>
      <c r="F69" s="94">
        <v>73.056994818652853</v>
      </c>
      <c r="G69" s="93">
        <v>163</v>
      </c>
      <c r="H69" s="92">
        <v>10.55699481865285</v>
      </c>
      <c r="I69" s="28"/>
    </row>
    <row r="70" spans="1:23" ht="12.75" customHeight="1">
      <c r="A70" s="145" t="s">
        <v>186</v>
      </c>
      <c r="B70" s="150">
        <v>787</v>
      </c>
      <c r="C70" s="151">
        <v>701</v>
      </c>
      <c r="D70" s="152">
        <v>89.072426937738243</v>
      </c>
      <c r="E70" s="151">
        <v>374</v>
      </c>
      <c r="F70" s="152">
        <v>47.522236340533674</v>
      </c>
      <c r="G70" s="151">
        <v>18</v>
      </c>
      <c r="H70" s="153">
        <v>2.2871664548919948</v>
      </c>
      <c r="I70" s="108"/>
      <c r="J70" s="1"/>
      <c r="K70" s="1"/>
      <c r="L70" s="1"/>
      <c r="M70" s="1"/>
      <c r="N70" s="1"/>
      <c r="O70" s="1"/>
      <c r="P70" s="1"/>
      <c r="Q70" s="1"/>
      <c r="R70" s="1"/>
      <c r="S70" s="1"/>
      <c r="T70" s="1"/>
      <c r="U70" s="1"/>
      <c r="V70" s="1"/>
    </row>
    <row r="71" spans="1:23" ht="5.25" customHeight="1">
      <c r="A71" s="107"/>
      <c r="B71" s="107"/>
      <c r="C71" s="107"/>
      <c r="D71" s="107"/>
      <c r="E71" s="107"/>
      <c r="F71" s="107"/>
      <c r="G71" s="107"/>
      <c r="H71" s="107"/>
      <c r="W71" s="28"/>
    </row>
    <row r="72" spans="1:23" ht="12.75" customHeight="1">
      <c r="A72" s="543" t="s">
        <v>113</v>
      </c>
      <c r="B72" s="546" t="s">
        <v>251</v>
      </c>
      <c r="C72" s="547"/>
      <c r="D72" s="547"/>
      <c r="E72" s="547"/>
      <c r="F72" s="547"/>
      <c r="G72" s="547"/>
      <c r="H72" s="547"/>
    </row>
    <row r="73" spans="1:23" ht="12.75" customHeight="1">
      <c r="A73" s="544"/>
      <c r="B73" s="245" t="s">
        <v>2</v>
      </c>
      <c r="C73" s="531" t="s">
        <v>6</v>
      </c>
      <c r="D73" s="531"/>
      <c r="E73" s="531" t="s">
        <v>91</v>
      </c>
      <c r="F73" s="531"/>
      <c r="G73" s="531" t="s">
        <v>76</v>
      </c>
      <c r="H73" s="532"/>
    </row>
    <row r="74" spans="1:23">
      <c r="A74" s="545"/>
      <c r="B74" s="236" t="s">
        <v>0</v>
      </c>
      <c r="C74" s="79" t="s">
        <v>0</v>
      </c>
      <c r="D74" s="79" t="s">
        <v>1</v>
      </c>
      <c r="E74" s="79" t="s">
        <v>0</v>
      </c>
      <c r="F74" s="79" t="s">
        <v>1</v>
      </c>
      <c r="G74" s="79" t="s">
        <v>0</v>
      </c>
      <c r="H74" s="80" t="s">
        <v>1</v>
      </c>
    </row>
    <row r="75" spans="1:23" ht="12.75" customHeight="1">
      <c r="A75" s="2" t="s">
        <v>90</v>
      </c>
      <c r="B75" s="81">
        <v>10220</v>
      </c>
      <c r="C75" s="81">
        <v>8706</v>
      </c>
      <c r="D75" s="94">
        <f t="shared" ref="D75:D82" si="6">C75/B75*100</f>
        <v>85.185909980430523</v>
      </c>
      <c r="E75" s="81">
        <v>1245</v>
      </c>
      <c r="F75" s="94">
        <f t="shared" ref="F75:F82" si="7">E75/B75*100</f>
        <v>12.181996086105675</v>
      </c>
      <c r="G75" s="81">
        <v>2754</v>
      </c>
      <c r="H75" s="92">
        <f>G75/B75*100</f>
        <v>26.947162426614479</v>
      </c>
    </row>
    <row r="76" spans="1:23" ht="12.75" customHeight="1">
      <c r="A76" s="145" t="s">
        <v>183</v>
      </c>
      <c r="B76" s="146">
        <v>1335</v>
      </c>
      <c r="C76" s="146">
        <v>1297</v>
      </c>
      <c r="D76" s="147">
        <f t="shared" si="6"/>
        <v>97.153558052434448</v>
      </c>
      <c r="E76" s="146">
        <v>32</v>
      </c>
      <c r="F76" s="147">
        <f t="shared" si="7"/>
        <v>2.3970037453183521</v>
      </c>
      <c r="G76" s="146" t="s">
        <v>233</v>
      </c>
      <c r="H76" s="148" t="s">
        <v>233</v>
      </c>
    </row>
    <row r="77" spans="1:23" ht="12.75" customHeight="1">
      <c r="A77" s="5" t="s">
        <v>184</v>
      </c>
      <c r="B77" s="81">
        <v>2402</v>
      </c>
      <c r="C77" s="81">
        <v>2249</v>
      </c>
      <c r="D77" s="94">
        <f t="shared" si="6"/>
        <v>93.63030807660283</v>
      </c>
      <c r="E77" s="81">
        <v>62</v>
      </c>
      <c r="F77" s="94">
        <f t="shared" si="7"/>
        <v>2.5811823480432974</v>
      </c>
      <c r="G77" s="93" t="s">
        <v>233</v>
      </c>
      <c r="H77" s="92" t="s">
        <v>233</v>
      </c>
    </row>
    <row r="78" spans="1:23" ht="12.75" customHeight="1">
      <c r="A78" s="145" t="s">
        <v>89</v>
      </c>
      <c r="B78" s="146">
        <v>1459</v>
      </c>
      <c r="C78" s="146">
        <v>1408</v>
      </c>
      <c r="D78" s="147">
        <f t="shared" si="6"/>
        <v>96.504455106237145</v>
      </c>
      <c r="E78" s="146">
        <v>38</v>
      </c>
      <c r="F78" s="147">
        <f t="shared" si="7"/>
        <v>2.6045236463331052</v>
      </c>
      <c r="G78" s="137" t="s">
        <v>233</v>
      </c>
      <c r="H78" s="148" t="s">
        <v>233</v>
      </c>
    </row>
    <row r="79" spans="1:23" ht="12.75" customHeight="1">
      <c r="A79" s="5" t="s">
        <v>92</v>
      </c>
      <c r="B79" s="81">
        <v>410</v>
      </c>
      <c r="C79" s="81">
        <v>338</v>
      </c>
      <c r="D79" s="94">
        <f t="shared" si="6"/>
        <v>82.439024390243901</v>
      </c>
      <c r="E79" s="81">
        <v>72</v>
      </c>
      <c r="F79" s="94">
        <f t="shared" si="7"/>
        <v>17.560975609756095</v>
      </c>
      <c r="G79" s="93" t="s">
        <v>233</v>
      </c>
      <c r="H79" s="92" t="s">
        <v>233</v>
      </c>
    </row>
    <row r="80" spans="1:23" ht="12.75" customHeight="1">
      <c r="A80" s="145" t="s">
        <v>185</v>
      </c>
      <c r="B80" s="146">
        <v>93</v>
      </c>
      <c r="C80" s="146">
        <v>93</v>
      </c>
      <c r="D80" s="147">
        <f t="shared" si="6"/>
        <v>100</v>
      </c>
      <c r="E80" s="146">
        <v>0</v>
      </c>
      <c r="F80" s="147">
        <f t="shared" si="7"/>
        <v>0</v>
      </c>
      <c r="G80" s="137" t="s">
        <v>233</v>
      </c>
      <c r="H80" s="148" t="s">
        <v>233</v>
      </c>
    </row>
    <row r="81" spans="1:23" ht="12.75" customHeight="1">
      <c r="A81" s="5" t="s">
        <v>85</v>
      </c>
      <c r="B81" s="81">
        <v>1945</v>
      </c>
      <c r="C81" s="81">
        <v>1887</v>
      </c>
      <c r="D81" s="94">
        <f t="shared" si="6"/>
        <v>97.017994858611829</v>
      </c>
      <c r="E81" s="81">
        <v>0</v>
      </c>
      <c r="F81" s="94">
        <f t="shared" si="7"/>
        <v>0</v>
      </c>
      <c r="G81" s="93" t="s">
        <v>233</v>
      </c>
      <c r="H81" s="92" t="s">
        <v>233</v>
      </c>
    </row>
    <row r="82" spans="1:23" ht="15" customHeight="1">
      <c r="A82" s="145" t="s">
        <v>186</v>
      </c>
      <c r="B82" s="146">
        <v>880</v>
      </c>
      <c r="C82" s="146">
        <v>771</v>
      </c>
      <c r="D82" s="147">
        <f t="shared" si="6"/>
        <v>87.61363636363636</v>
      </c>
      <c r="E82" s="146">
        <v>8</v>
      </c>
      <c r="F82" s="147">
        <f t="shared" si="7"/>
        <v>0.90909090909090906</v>
      </c>
      <c r="G82" s="137" t="s">
        <v>233</v>
      </c>
      <c r="H82" s="148" t="s">
        <v>233</v>
      </c>
    </row>
    <row r="83" spans="1:23" ht="12.75" customHeight="1">
      <c r="A83" s="65"/>
      <c r="B83" s="533" t="s">
        <v>252</v>
      </c>
      <c r="C83" s="534"/>
      <c r="D83" s="534"/>
      <c r="E83" s="534"/>
      <c r="F83" s="534"/>
      <c r="G83" s="534"/>
      <c r="H83" s="534"/>
    </row>
    <row r="84" spans="1:23" ht="12.75" customHeight="1">
      <c r="A84" s="70"/>
      <c r="B84" s="535" t="s">
        <v>2</v>
      </c>
      <c r="C84" s="535" t="s">
        <v>7</v>
      </c>
      <c r="D84" s="537"/>
      <c r="E84" s="533" t="s">
        <v>143</v>
      </c>
      <c r="F84" s="534"/>
      <c r="G84" s="534"/>
      <c r="H84" s="534"/>
    </row>
    <row r="85" spans="1:23" ht="12.75" customHeight="1">
      <c r="A85" s="149"/>
      <c r="B85" s="536"/>
      <c r="C85" s="536"/>
      <c r="D85" s="538"/>
      <c r="E85" s="539" t="s">
        <v>142</v>
      </c>
      <c r="F85" s="540"/>
      <c r="G85" s="541" t="s">
        <v>141</v>
      </c>
      <c r="H85" s="542"/>
    </row>
    <row r="86" spans="1:23" ht="12.75" customHeight="1">
      <c r="A86" s="2" t="s">
        <v>90</v>
      </c>
      <c r="B86" s="81">
        <v>8912</v>
      </c>
      <c r="C86" s="81">
        <v>8714</v>
      </c>
      <c r="D86" s="94">
        <f>C86/B86*100</f>
        <v>97.778276481149021</v>
      </c>
      <c r="E86" s="81">
        <v>5984</v>
      </c>
      <c r="F86" s="94">
        <f>E86/B86*100</f>
        <v>67.145421903052068</v>
      </c>
      <c r="G86" s="93">
        <v>910</v>
      </c>
      <c r="H86" s="92">
        <f>G86/B86*100</f>
        <v>10.210951526032316</v>
      </c>
    </row>
    <row r="87" spans="1:23" ht="12.75" customHeight="1">
      <c r="A87" s="145" t="s">
        <v>183</v>
      </c>
      <c r="B87" s="146">
        <v>1441</v>
      </c>
      <c r="C87" s="146">
        <v>1432</v>
      </c>
      <c r="D87" s="147">
        <f t="shared" ref="D87:D93" si="8">C87/B87*100</f>
        <v>99.375433726578763</v>
      </c>
      <c r="E87" s="146">
        <v>1111</v>
      </c>
      <c r="F87" s="147">
        <f t="shared" ref="F87:F93" si="9">E87/B87*100</f>
        <v>77.099236641221367</v>
      </c>
      <c r="G87" s="137">
        <v>60</v>
      </c>
      <c r="H87" s="148">
        <f t="shared" ref="H87:H93" si="10">G87/B87*100</f>
        <v>4.1637751561415683</v>
      </c>
    </row>
    <row r="88" spans="1:23" ht="12.75" customHeight="1">
      <c r="A88" s="5" t="s">
        <v>184</v>
      </c>
      <c r="B88" s="81">
        <v>2493</v>
      </c>
      <c r="C88" s="81">
        <v>2422</v>
      </c>
      <c r="D88" s="94">
        <f t="shared" si="8"/>
        <v>97.152025671881276</v>
      </c>
      <c r="E88" s="81">
        <v>1332</v>
      </c>
      <c r="F88" s="94">
        <f t="shared" si="9"/>
        <v>53.429602888086649</v>
      </c>
      <c r="G88" s="93">
        <v>595</v>
      </c>
      <c r="H88" s="92">
        <f t="shared" si="10"/>
        <v>23.86682711592459</v>
      </c>
    </row>
    <row r="89" spans="1:23" ht="12.75" customHeight="1">
      <c r="A89" s="145" t="s">
        <v>89</v>
      </c>
      <c r="B89" s="146">
        <v>1377</v>
      </c>
      <c r="C89" s="146">
        <v>1373</v>
      </c>
      <c r="D89" s="147">
        <f t="shared" si="8"/>
        <v>99.709513435003629</v>
      </c>
      <c r="E89" s="146">
        <v>1092</v>
      </c>
      <c r="F89" s="147">
        <f t="shared" si="9"/>
        <v>79.302832244008712</v>
      </c>
      <c r="G89" s="137">
        <v>59</v>
      </c>
      <c r="H89" s="148">
        <f t="shared" si="10"/>
        <v>4.2846768336964418</v>
      </c>
      <c r="I89" s="16"/>
    </row>
    <row r="90" spans="1:23" ht="12.75" customHeight="1">
      <c r="A90" s="5" t="s">
        <v>92</v>
      </c>
      <c r="B90" s="81">
        <v>318</v>
      </c>
      <c r="C90" s="81">
        <v>312</v>
      </c>
      <c r="D90" s="94">
        <f t="shared" si="8"/>
        <v>98.113207547169807</v>
      </c>
      <c r="E90" s="81">
        <v>137</v>
      </c>
      <c r="F90" s="94">
        <f t="shared" si="9"/>
        <v>43.081761006289312</v>
      </c>
      <c r="G90" s="93">
        <v>98</v>
      </c>
      <c r="H90" s="92">
        <f t="shared" si="10"/>
        <v>30.817610062893081</v>
      </c>
    </row>
    <row r="91" spans="1:23" ht="12.75" customHeight="1">
      <c r="A91" s="145" t="s">
        <v>185</v>
      </c>
      <c r="B91" s="146">
        <v>112</v>
      </c>
      <c r="C91" s="146">
        <v>112</v>
      </c>
      <c r="D91" s="147">
        <f t="shared" si="8"/>
        <v>100</v>
      </c>
      <c r="E91" s="146">
        <v>82</v>
      </c>
      <c r="F91" s="147">
        <f t="shared" si="9"/>
        <v>73.214285714285708</v>
      </c>
      <c r="G91" s="137">
        <v>4</v>
      </c>
      <c r="H91" s="148">
        <f t="shared" si="10"/>
        <v>3.5714285714285712</v>
      </c>
      <c r="I91" s="28"/>
    </row>
    <row r="92" spans="1:23" ht="12.75" customHeight="1">
      <c r="A92" s="5" t="s">
        <v>85</v>
      </c>
      <c r="B92" s="81">
        <v>1626</v>
      </c>
      <c r="C92" s="81">
        <v>1611</v>
      </c>
      <c r="D92" s="94">
        <f t="shared" si="8"/>
        <v>99.077490774907744</v>
      </c>
      <c r="E92" s="81">
        <v>1171</v>
      </c>
      <c r="F92" s="94">
        <f t="shared" si="9"/>
        <v>72.017220172201718</v>
      </c>
      <c r="G92" s="93">
        <v>171</v>
      </c>
      <c r="H92" s="92">
        <f t="shared" si="10"/>
        <v>10.516605166051662</v>
      </c>
      <c r="I92" s="28"/>
    </row>
    <row r="93" spans="1:23" ht="12" customHeight="1">
      <c r="A93" s="145" t="s">
        <v>186</v>
      </c>
      <c r="B93" s="150">
        <v>819</v>
      </c>
      <c r="C93" s="150">
        <v>740</v>
      </c>
      <c r="D93" s="152">
        <f t="shared" si="8"/>
        <v>90.35409035409036</v>
      </c>
      <c r="E93" s="151">
        <v>386</v>
      </c>
      <c r="F93" s="152">
        <f t="shared" si="9"/>
        <v>47.130647130647127</v>
      </c>
      <c r="G93" s="151">
        <v>23</v>
      </c>
      <c r="H93" s="153">
        <f t="shared" si="10"/>
        <v>2.8083028083028085</v>
      </c>
      <c r="I93" s="108"/>
      <c r="J93" s="1"/>
      <c r="K93" s="1"/>
      <c r="L93" s="1"/>
      <c r="M93" s="1"/>
      <c r="N93" s="1"/>
      <c r="O93" s="1"/>
      <c r="P93" s="1"/>
      <c r="Q93" s="1"/>
      <c r="R93" s="1"/>
      <c r="S93" s="1"/>
      <c r="T93" s="1"/>
      <c r="U93" s="1"/>
      <c r="V93" s="1"/>
    </row>
    <row r="94" spans="1:23" ht="5.25" customHeight="1">
      <c r="A94" s="107"/>
      <c r="B94" s="107"/>
      <c r="C94" s="107"/>
      <c r="D94" s="107"/>
      <c r="E94" s="107"/>
      <c r="F94" s="107"/>
      <c r="G94" s="107"/>
      <c r="H94" s="107"/>
      <c r="W94" s="28"/>
    </row>
    <row r="95" spans="1:23" ht="12.75" customHeight="1">
      <c r="A95" s="543" t="s">
        <v>113</v>
      </c>
      <c r="B95" s="546" t="s">
        <v>397</v>
      </c>
      <c r="C95" s="547"/>
      <c r="D95" s="547"/>
      <c r="E95" s="547"/>
      <c r="F95" s="547"/>
      <c r="G95" s="547"/>
      <c r="H95" s="547"/>
    </row>
    <row r="96" spans="1:23" ht="12.75" customHeight="1">
      <c r="A96" s="544"/>
      <c r="B96" s="401" t="s">
        <v>2</v>
      </c>
      <c r="C96" s="531" t="s">
        <v>6</v>
      </c>
      <c r="D96" s="531"/>
      <c r="E96" s="531" t="s">
        <v>91</v>
      </c>
      <c r="F96" s="531"/>
      <c r="G96" s="531" t="s">
        <v>76</v>
      </c>
      <c r="H96" s="532"/>
    </row>
    <row r="97" spans="1:9">
      <c r="A97" s="545"/>
      <c r="B97" s="236" t="s">
        <v>0</v>
      </c>
      <c r="C97" s="79" t="s">
        <v>0</v>
      </c>
      <c r="D97" s="79" t="s">
        <v>1</v>
      </c>
      <c r="E97" s="79" t="s">
        <v>0</v>
      </c>
      <c r="F97" s="79" t="s">
        <v>1</v>
      </c>
      <c r="G97" s="79" t="s">
        <v>0</v>
      </c>
      <c r="H97" s="80" t="s">
        <v>1</v>
      </c>
    </row>
    <row r="98" spans="1:9" ht="12.75" customHeight="1">
      <c r="A98" s="2" t="s">
        <v>90</v>
      </c>
      <c r="B98" s="81">
        <v>10271</v>
      </c>
      <c r="C98" s="81">
        <v>8763</v>
      </c>
      <c r="D98" s="94">
        <f t="shared" ref="D98:D105" si="11">C98/B98*100</f>
        <v>85.317885308149158</v>
      </c>
      <c r="E98" s="81">
        <v>1242</v>
      </c>
      <c r="F98" s="94">
        <f t="shared" ref="F98:F105" si="12">E98/B98*100</f>
        <v>12.092298705092007</v>
      </c>
      <c r="G98" s="81">
        <v>2754</v>
      </c>
      <c r="H98" s="92">
        <f>G98/B98*100</f>
        <v>26.813357998247493</v>
      </c>
    </row>
    <row r="99" spans="1:9" ht="12.75" customHeight="1">
      <c r="A99" s="145" t="s">
        <v>183</v>
      </c>
      <c r="B99" s="146">
        <v>1337</v>
      </c>
      <c r="C99" s="146">
        <v>1299</v>
      </c>
      <c r="D99" s="147">
        <f t="shared" si="11"/>
        <v>97.157816005983548</v>
      </c>
      <c r="E99" s="146">
        <v>32</v>
      </c>
      <c r="F99" s="147">
        <f t="shared" si="12"/>
        <v>2.3934181002243831</v>
      </c>
      <c r="G99" s="146" t="s">
        <v>233</v>
      </c>
      <c r="H99" s="148" t="s">
        <v>233</v>
      </c>
    </row>
    <row r="100" spans="1:9" ht="12.75" customHeight="1">
      <c r="A100" s="5" t="s">
        <v>184</v>
      </c>
      <c r="B100" s="81">
        <v>2434</v>
      </c>
      <c r="C100" s="81">
        <v>2283</v>
      </c>
      <c r="D100" s="94">
        <f t="shared" si="11"/>
        <v>93.796220213640098</v>
      </c>
      <c r="E100" s="81">
        <v>62</v>
      </c>
      <c r="F100" s="94">
        <f t="shared" si="12"/>
        <v>2.5472473294987674</v>
      </c>
      <c r="G100" s="93" t="s">
        <v>233</v>
      </c>
      <c r="H100" s="92" t="s">
        <v>233</v>
      </c>
    </row>
    <row r="101" spans="1:9" ht="12.75" customHeight="1">
      <c r="A101" s="145" t="s">
        <v>89</v>
      </c>
      <c r="B101" s="146">
        <v>1470</v>
      </c>
      <c r="C101" s="146">
        <v>1417</v>
      </c>
      <c r="D101" s="147">
        <f t="shared" si="11"/>
        <v>96.394557823129261</v>
      </c>
      <c r="E101" s="146">
        <v>39</v>
      </c>
      <c r="F101" s="147">
        <f t="shared" si="12"/>
        <v>2.6530612244897958</v>
      </c>
      <c r="G101" s="137" t="s">
        <v>233</v>
      </c>
      <c r="H101" s="148" t="s">
        <v>233</v>
      </c>
    </row>
    <row r="102" spans="1:9" ht="12.75" customHeight="1">
      <c r="A102" s="5" t="s">
        <v>92</v>
      </c>
      <c r="B102" s="81">
        <v>415</v>
      </c>
      <c r="C102" s="81">
        <v>343</v>
      </c>
      <c r="D102" s="94">
        <f t="shared" si="11"/>
        <v>82.650602409638552</v>
      </c>
      <c r="E102" s="81">
        <v>72</v>
      </c>
      <c r="F102" s="94">
        <f t="shared" si="12"/>
        <v>17.349397590361445</v>
      </c>
      <c r="G102" s="93" t="s">
        <v>233</v>
      </c>
      <c r="H102" s="92" t="s">
        <v>233</v>
      </c>
    </row>
    <row r="103" spans="1:9" ht="12.75" customHeight="1">
      <c r="A103" s="145" t="s">
        <v>185</v>
      </c>
      <c r="B103" s="146">
        <v>93</v>
      </c>
      <c r="C103" s="146">
        <v>93</v>
      </c>
      <c r="D103" s="147">
        <f t="shared" si="11"/>
        <v>100</v>
      </c>
      <c r="E103" s="146">
        <v>0</v>
      </c>
      <c r="F103" s="147">
        <f t="shared" si="12"/>
        <v>0</v>
      </c>
      <c r="G103" s="137" t="s">
        <v>233</v>
      </c>
      <c r="H103" s="148" t="s">
        <v>233</v>
      </c>
    </row>
    <row r="104" spans="1:9" ht="12.75" customHeight="1">
      <c r="A104" s="5" t="s">
        <v>85</v>
      </c>
      <c r="B104" s="81">
        <v>1965</v>
      </c>
      <c r="C104" s="81">
        <v>1908</v>
      </c>
      <c r="D104" s="94">
        <f t="shared" si="11"/>
        <v>97.099236641221381</v>
      </c>
      <c r="E104" s="81">
        <v>0</v>
      </c>
      <c r="F104" s="94">
        <f t="shared" si="12"/>
        <v>0</v>
      </c>
      <c r="G104" s="93" t="s">
        <v>233</v>
      </c>
      <c r="H104" s="92" t="s">
        <v>233</v>
      </c>
    </row>
    <row r="105" spans="1:9" ht="15" customHeight="1">
      <c r="A105" s="145" t="s">
        <v>186</v>
      </c>
      <c r="B105" s="146">
        <v>874</v>
      </c>
      <c r="C105" s="146">
        <v>764</v>
      </c>
      <c r="D105" s="147">
        <f t="shared" si="11"/>
        <v>87.414187643020597</v>
      </c>
      <c r="E105" s="146">
        <v>5</v>
      </c>
      <c r="F105" s="147">
        <f t="shared" si="12"/>
        <v>0.57208237986270016</v>
      </c>
      <c r="G105" s="137" t="s">
        <v>233</v>
      </c>
      <c r="H105" s="148" t="s">
        <v>233</v>
      </c>
    </row>
    <row r="106" spans="1:9" ht="12.75" customHeight="1">
      <c r="A106" s="65"/>
      <c r="B106" s="533" t="s">
        <v>398</v>
      </c>
      <c r="C106" s="534"/>
      <c r="D106" s="534"/>
      <c r="E106" s="534"/>
      <c r="F106" s="534"/>
      <c r="G106" s="534"/>
      <c r="H106" s="534"/>
    </row>
    <row r="107" spans="1:9" ht="12.75" customHeight="1">
      <c r="A107" s="70"/>
      <c r="B107" s="535" t="s">
        <v>2</v>
      </c>
      <c r="C107" s="535" t="s">
        <v>7</v>
      </c>
      <c r="D107" s="537"/>
      <c r="E107" s="533" t="s">
        <v>143</v>
      </c>
      <c r="F107" s="534"/>
      <c r="G107" s="534"/>
      <c r="H107" s="534"/>
    </row>
    <row r="108" spans="1:9" ht="12.75" customHeight="1">
      <c r="A108" s="149"/>
      <c r="B108" s="536"/>
      <c r="C108" s="536"/>
      <c r="D108" s="538"/>
      <c r="E108" s="539" t="s">
        <v>142</v>
      </c>
      <c r="F108" s="540"/>
      <c r="G108" s="541" t="s">
        <v>141</v>
      </c>
      <c r="H108" s="542"/>
    </row>
    <row r="109" spans="1:9" ht="12.75" customHeight="1">
      <c r="A109" s="2" t="s">
        <v>90</v>
      </c>
      <c r="B109" s="81">
        <v>8958</v>
      </c>
      <c r="C109" s="81">
        <v>8763</v>
      </c>
      <c r="D109" s="94">
        <f>C109/B109*100</f>
        <v>97.823174815807107</v>
      </c>
      <c r="E109" s="81">
        <v>6012</v>
      </c>
      <c r="F109" s="94">
        <f>E109/B109*100</f>
        <v>67.113194909578027</v>
      </c>
      <c r="G109" s="93">
        <v>902</v>
      </c>
      <c r="H109" s="92">
        <f>G109/B109*100</f>
        <v>10.069211877651261</v>
      </c>
    </row>
    <row r="110" spans="1:9" ht="12.75" customHeight="1">
      <c r="A110" s="145" t="s">
        <v>183</v>
      </c>
      <c r="B110" s="146">
        <v>1427</v>
      </c>
      <c r="C110" s="146">
        <v>1417</v>
      </c>
      <c r="D110" s="147">
        <f t="shared" ref="D110:D116" si="13">C110/B110*100</f>
        <v>99.299229152067269</v>
      </c>
      <c r="E110" s="146">
        <v>1102</v>
      </c>
      <c r="F110" s="147">
        <f t="shared" ref="F110:F116" si="14">E110/B110*100</f>
        <v>77.224947442186405</v>
      </c>
      <c r="G110" s="137">
        <v>58</v>
      </c>
      <c r="H110" s="148">
        <f t="shared" ref="H110:H116" si="15">G110/B110*100</f>
        <v>4.0644709180098113</v>
      </c>
    </row>
    <row r="111" spans="1:9" ht="12.75" customHeight="1">
      <c r="A111" s="5" t="s">
        <v>184</v>
      </c>
      <c r="B111" s="81">
        <v>2525</v>
      </c>
      <c r="C111" s="81">
        <v>2453</v>
      </c>
      <c r="D111" s="94">
        <f t="shared" si="13"/>
        <v>97.148514851485146</v>
      </c>
      <c r="E111" s="81">
        <v>1352</v>
      </c>
      <c r="F111" s="94">
        <f t="shared" si="14"/>
        <v>53.544554455445549</v>
      </c>
      <c r="G111" s="93">
        <v>587</v>
      </c>
      <c r="H111" s="92">
        <f t="shared" si="15"/>
        <v>23.24752475247525</v>
      </c>
    </row>
    <row r="112" spans="1:9" ht="12.75" customHeight="1">
      <c r="A112" s="145" t="s">
        <v>89</v>
      </c>
      <c r="B112" s="146">
        <v>1404</v>
      </c>
      <c r="C112" s="146">
        <v>1399</v>
      </c>
      <c r="D112" s="147">
        <f t="shared" si="13"/>
        <v>99.643874643874639</v>
      </c>
      <c r="E112" s="146">
        <v>1100</v>
      </c>
      <c r="F112" s="147">
        <f t="shared" si="14"/>
        <v>78.347578347578349</v>
      </c>
      <c r="G112" s="137">
        <v>63</v>
      </c>
      <c r="H112" s="148">
        <f t="shared" si="15"/>
        <v>4.4871794871794872</v>
      </c>
      <c r="I112" s="16"/>
    </row>
    <row r="113" spans="1:22" ht="12.75" customHeight="1">
      <c r="A113" s="5" t="s">
        <v>92</v>
      </c>
      <c r="B113" s="81">
        <v>324</v>
      </c>
      <c r="C113" s="81">
        <v>318</v>
      </c>
      <c r="D113" s="94">
        <f t="shared" si="13"/>
        <v>98.148148148148152</v>
      </c>
      <c r="E113" s="81">
        <v>142</v>
      </c>
      <c r="F113" s="94">
        <f t="shared" si="14"/>
        <v>43.827160493827158</v>
      </c>
      <c r="G113" s="93">
        <v>97</v>
      </c>
      <c r="H113" s="92">
        <f t="shared" si="15"/>
        <v>29.938271604938272</v>
      </c>
    </row>
    <row r="114" spans="1:22" ht="12.75" customHeight="1">
      <c r="A114" s="145" t="s">
        <v>185</v>
      </c>
      <c r="B114" s="146">
        <v>106</v>
      </c>
      <c r="C114" s="146">
        <v>106</v>
      </c>
      <c r="D114" s="147">
        <f t="shared" si="13"/>
        <v>100</v>
      </c>
      <c r="E114" s="146">
        <v>81</v>
      </c>
      <c r="F114" s="147">
        <f t="shared" si="14"/>
        <v>76.415094339622641</v>
      </c>
      <c r="G114" s="137">
        <v>4</v>
      </c>
      <c r="H114" s="148">
        <f t="shared" si="15"/>
        <v>3.7735849056603774</v>
      </c>
      <c r="I114" s="28"/>
    </row>
    <row r="115" spans="1:22" ht="12.75" customHeight="1">
      <c r="A115" s="5" t="s">
        <v>85</v>
      </c>
      <c r="B115" s="81">
        <v>1646</v>
      </c>
      <c r="C115" s="81">
        <v>1631</v>
      </c>
      <c r="D115" s="94">
        <f t="shared" si="13"/>
        <v>99.088699878493316</v>
      </c>
      <c r="E115" s="81">
        <v>1177</v>
      </c>
      <c r="F115" s="94">
        <f t="shared" si="14"/>
        <v>71.506682867557714</v>
      </c>
      <c r="G115" s="93">
        <v>173</v>
      </c>
      <c r="H115" s="92">
        <f t="shared" si="15"/>
        <v>10.510328068043743</v>
      </c>
      <c r="I115" s="28"/>
    </row>
    <row r="116" spans="1:22" ht="12" customHeight="1">
      <c r="A116" s="145" t="s">
        <v>186</v>
      </c>
      <c r="B116" s="150">
        <v>824</v>
      </c>
      <c r="C116" s="150">
        <v>746</v>
      </c>
      <c r="D116" s="152">
        <f t="shared" si="13"/>
        <v>90.533980582524279</v>
      </c>
      <c r="E116" s="151">
        <v>386</v>
      </c>
      <c r="F116" s="152">
        <f t="shared" si="14"/>
        <v>46.844660194174757</v>
      </c>
      <c r="G116" s="151">
        <v>24</v>
      </c>
      <c r="H116" s="153">
        <f t="shared" si="15"/>
        <v>2.912621359223301</v>
      </c>
      <c r="I116" s="108"/>
      <c r="J116" s="1"/>
      <c r="K116" s="1"/>
      <c r="L116" s="1"/>
      <c r="M116" s="1"/>
      <c r="N116" s="1"/>
      <c r="O116" s="1"/>
      <c r="P116" s="1"/>
      <c r="Q116" s="1"/>
      <c r="R116" s="1"/>
      <c r="S116" s="1"/>
      <c r="T116" s="1"/>
      <c r="U116" s="1"/>
      <c r="V116" s="1"/>
    </row>
    <row r="117" spans="1:22" ht="63" customHeight="1">
      <c r="A117" s="506" t="s">
        <v>225</v>
      </c>
      <c r="B117" s="506"/>
      <c r="C117" s="506"/>
      <c r="D117" s="506"/>
      <c r="E117" s="506"/>
      <c r="F117" s="506"/>
      <c r="G117" s="506"/>
      <c r="H117" s="506"/>
      <c r="I117" s="109"/>
      <c r="J117" s="109"/>
      <c r="K117" s="109"/>
      <c r="L117" s="109"/>
      <c r="M117" s="109"/>
      <c r="N117" s="109"/>
      <c r="O117" s="109"/>
      <c r="P117" s="109"/>
      <c r="Q117" s="109"/>
      <c r="R117" s="109"/>
      <c r="S117" s="109"/>
      <c r="T117" s="109"/>
      <c r="U117" s="109"/>
      <c r="V117" s="109"/>
    </row>
    <row r="118" spans="1:22" ht="15">
      <c r="A118" s="549"/>
      <c r="B118" s="549"/>
      <c r="C118" s="549"/>
      <c r="D118" s="549"/>
      <c r="E118" s="549"/>
      <c r="F118" s="549"/>
      <c r="J118" s="25"/>
      <c r="K118" s="25"/>
      <c r="L118" s="25"/>
      <c r="M118" s="28"/>
      <c r="N118" s="25"/>
      <c r="O118" s="28"/>
      <c r="Q118" s="25"/>
      <c r="R118" s="25"/>
      <c r="S118" s="25"/>
      <c r="T118" s="28"/>
      <c r="U118" s="25"/>
      <c r="V118" s="28"/>
    </row>
  </sheetData>
  <mergeCells count="58">
    <mergeCell ref="B84:B85"/>
    <mergeCell ref="C84:D85"/>
    <mergeCell ref="E84:H84"/>
    <mergeCell ref="E85:F85"/>
    <mergeCell ref="G85:H85"/>
    <mergeCell ref="A118:F118"/>
    <mergeCell ref="B3:H3"/>
    <mergeCell ref="C4:D4"/>
    <mergeCell ref="E4:F4"/>
    <mergeCell ref="G4:H4"/>
    <mergeCell ref="E16:F16"/>
    <mergeCell ref="B37:H37"/>
    <mergeCell ref="G16:H16"/>
    <mergeCell ref="E39:F39"/>
    <mergeCell ref="G39:H39"/>
    <mergeCell ref="A95:A97"/>
    <mergeCell ref="B95:H95"/>
    <mergeCell ref="C96:D96"/>
    <mergeCell ref="E96:F96"/>
    <mergeCell ref="G96:H96"/>
    <mergeCell ref="B106:H106"/>
    <mergeCell ref="C15:D16"/>
    <mergeCell ref="B15:B16"/>
    <mergeCell ref="E15:H15"/>
    <mergeCell ref="B14:H14"/>
    <mergeCell ref="A2:H2"/>
    <mergeCell ref="A3:A5"/>
    <mergeCell ref="B38:B39"/>
    <mergeCell ref="C38:D39"/>
    <mergeCell ref="E38:H38"/>
    <mergeCell ref="A26:A28"/>
    <mergeCell ref="B26:H26"/>
    <mergeCell ref="C27:D27"/>
    <mergeCell ref="E27:F27"/>
    <mergeCell ref="G27:H27"/>
    <mergeCell ref="A117:H117"/>
    <mergeCell ref="A49:A51"/>
    <mergeCell ref="B49:H49"/>
    <mergeCell ref="C50:D50"/>
    <mergeCell ref="E50:F50"/>
    <mergeCell ref="B107:B108"/>
    <mergeCell ref="C107:D108"/>
    <mergeCell ref="E107:H107"/>
    <mergeCell ref="E108:F108"/>
    <mergeCell ref="G108:H108"/>
    <mergeCell ref="A72:A74"/>
    <mergeCell ref="B72:H72"/>
    <mergeCell ref="C73:D73"/>
    <mergeCell ref="E73:F73"/>
    <mergeCell ref="G73:H73"/>
    <mergeCell ref="B83:H83"/>
    <mergeCell ref="G50:H50"/>
    <mergeCell ref="B60:H60"/>
    <mergeCell ref="B61:B62"/>
    <mergeCell ref="C61:D62"/>
    <mergeCell ref="E61:H61"/>
    <mergeCell ref="E62:F62"/>
    <mergeCell ref="G62:H62"/>
  </mergeCells>
  <phoneticPr fontId="53" type="noConversion"/>
  <hyperlinks>
    <hyperlink ref="A1" location="Inhalt!A1" display="Zurück zum Inhalt"/>
  </hyperlinks>
  <pageMargins left="0.70866141732283472" right="0.70866141732283472" top="0.78740157480314965" bottom="0.78740157480314965" header="0.31496062992125984" footer="0.31496062992125984"/>
  <pageSetup paperSize="9" scale="71" orientation="landscape" r:id="rId1"/>
  <headerFooter scaleWithDoc="0">
    <oddHeader>&amp;CBildungsbericht 2014 - (Web-)Tabellen F1</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6">
    <tabColor theme="0" tint="-0.249977111117893"/>
  </sheetPr>
  <dimension ref="A1:W37"/>
  <sheetViews>
    <sheetView showGridLines="0" zoomScaleNormal="100" workbookViewId="0"/>
  </sheetViews>
  <sheetFormatPr baseColWidth="10" defaultColWidth="11.42578125" defaultRowHeight="12.75"/>
  <cols>
    <col min="1" max="1" width="25.42578125" style="33" customWidth="1"/>
    <col min="2" max="2" width="11" style="409" customWidth="1"/>
    <col min="3" max="3" width="11.42578125" style="409" customWidth="1"/>
    <col min="4" max="4" width="11" style="409" customWidth="1"/>
    <col min="5" max="5" width="11.140625" style="409" customWidth="1"/>
    <col min="6" max="6" width="9.42578125" style="409" customWidth="1"/>
    <col min="7" max="7" width="11.140625" style="409" customWidth="1"/>
    <col min="8" max="8" width="12.5703125" style="409" customWidth="1"/>
    <col min="9" max="9" width="12" style="409" customWidth="1"/>
    <col min="10" max="14" width="7.28515625" style="33" customWidth="1"/>
    <col min="15" max="16384" width="11.42578125" style="33"/>
  </cols>
  <sheetData>
    <row r="1" spans="1:23">
      <c r="A1" s="155" t="s">
        <v>522</v>
      </c>
    </row>
    <row r="2" spans="1:23" ht="12.75" customHeight="1">
      <c r="A2" s="550" t="s">
        <v>506</v>
      </c>
      <c r="B2" s="550"/>
      <c r="C2" s="550"/>
      <c r="D2" s="550"/>
      <c r="E2" s="550"/>
      <c r="F2" s="550"/>
      <c r="G2" s="550"/>
      <c r="H2" s="550"/>
      <c r="I2" s="550"/>
      <c r="J2" s="445"/>
      <c r="K2" s="445"/>
      <c r="L2" s="445"/>
      <c r="M2" s="445"/>
      <c r="N2" s="445"/>
      <c r="O2" s="445"/>
      <c r="P2" s="445"/>
      <c r="Q2" s="445"/>
      <c r="R2" s="445"/>
      <c r="S2" s="445"/>
      <c r="T2" s="268"/>
      <c r="U2" s="268"/>
      <c r="V2" s="268"/>
      <c r="W2" s="268"/>
    </row>
    <row r="3" spans="1:23">
      <c r="A3" s="560" t="s">
        <v>543</v>
      </c>
      <c r="B3" s="554" t="s">
        <v>472</v>
      </c>
      <c r="C3" s="554"/>
      <c r="D3" s="554"/>
      <c r="E3" s="554"/>
      <c r="F3" s="554"/>
      <c r="G3" s="555"/>
      <c r="H3" s="556" t="s">
        <v>404</v>
      </c>
      <c r="I3" s="558" t="s">
        <v>473</v>
      </c>
      <c r="O3" s="270"/>
      <c r="P3" s="270"/>
      <c r="Q3" s="270"/>
    </row>
    <row r="4" spans="1:23" ht="25.5">
      <c r="A4" s="517"/>
      <c r="B4" s="477" t="s">
        <v>474</v>
      </c>
      <c r="C4" s="131" t="s">
        <v>475</v>
      </c>
      <c r="D4" s="131" t="s">
        <v>476</v>
      </c>
      <c r="E4" s="131" t="s">
        <v>477</v>
      </c>
      <c r="F4" s="437" t="s">
        <v>478</v>
      </c>
      <c r="G4" s="437" t="s">
        <v>479</v>
      </c>
      <c r="H4" s="557"/>
      <c r="I4" s="559"/>
    </row>
    <row r="5" spans="1:23">
      <c r="A5" s="518"/>
      <c r="B5" s="552" t="s">
        <v>520</v>
      </c>
      <c r="C5" s="552"/>
      <c r="D5" s="552"/>
      <c r="E5" s="552"/>
      <c r="F5" s="552"/>
      <c r="G5" s="552"/>
      <c r="H5" s="552"/>
      <c r="I5" s="552"/>
      <c r="T5" s="36"/>
    </row>
    <row r="6" spans="1:23" ht="24">
      <c r="A6" s="423" t="s">
        <v>2</v>
      </c>
      <c r="B6" s="441" t="s">
        <v>451</v>
      </c>
      <c r="C6" s="441" t="s">
        <v>452</v>
      </c>
      <c r="D6" s="441" t="s">
        <v>453</v>
      </c>
      <c r="E6" s="441" t="s">
        <v>454</v>
      </c>
      <c r="F6" s="441" t="s">
        <v>455</v>
      </c>
      <c r="G6" s="441" t="s">
        <v>456</v>
      </c>
      <c r="H6" s="442">
        <v>872</v>
      </c>
      <c r="I6" s="443" t="s">
        <v>457</v>
      </c>
      <c r="T6" s="36"/>
    </row>
    <row r="7" spans="1:23" ht="24">
      <c r="A7" s="414" t="s">
        <v>377</v>
      </c>
      <c r="B7" s="438" t="s">
        <v>458</v>
      </c>
      <c r="C7" s="439" t="s">
        <v>459</v>
      </c>
      <c r="D7" s="439" t="s">
        <v>460</v>
      </c>
      <c r="E7" s="439" t="s">
        <v>461</v>
      </c>
      <c r="F7" s="439" t="s">
        <v>462</v>
      </c>
      <c r="G7" s="439" t="s">
        <v>463</v>
      </c>
      <c r="H7" s="439">
        <v>361</v>
      </c>
      <c r="I7" s="440" t="s">
        <v>464</v>
      </c>
      <c r="T7" s="36"/>
    </row>
    <row r="8" spans="1:23" ht="25.5">
      <c r="A8" s="431" t="s">
        <v>378</v>
      </c>
      <c r="B8" s="432" t="s">
        <v>465</v>
      </c>
      <c r="C8" s="433" t="s">
        <v>466</v>
      </c>
      <c r="D8" s="433" t="s">
        <v>467</v>
      </c>
      <c r="E8" s="433" t="s">
        <v>468</v>
      </c>
      <c r="F8" s="433" t="s">
        <v>469</v>
      </c>
      <c r="G8" s="433" t="s">
        <v>470</v>
      </c>
      <c r="H8" s="434">
        <v>511</v>
      </c>
      <c r="I8" s="435" t="s">
        <v>471</v>
      </c>
      <c r="T8" s="36"/>
    </row>
    <row r="9" spans="1:23">
      <c r="A9" s="480"/>
      <c r="B9" s="551" t="s">
        <v>383</v>
      </c>
      <c r="C9" s="551"/>
      <c r="D9" s="551"/>
      <c r="E9" s="551"/>
      <c r="F9" s="551"/>
      <c r="G9" s="551"/>
      <c r="H9" s="551"/>
      <c r="I9" s="551"/>
      <c r="T9" s="36"/>
    </row>
    <row r="10" spans="1:23" ht="24">
      <c r="A10" s="410" t="s">
        <v>405</v>
      </c>
      <c r="B10" s="411" t="s">
        <v>406</v>
      </c>
      <c r="C10" s="412" t="s">
        <v>407</v>
      </c>
      <c r="D10" s="412" t="s">
        <v>408</v>
      </c>
      <c r="E10" s="412" t="s">
        <v>409</v>
      </c>
      <c r="F10" s="412" t="s">
        <v>410</v>
      </c>
      <c r="G10" s="412" t="s">
        <v>410</v>
      </c>
      <c r="H10" s="412">
        <v>289</v>
      </c>
      <c r="I10" s="413" t="s">
        <v>411</v>
      </c>
    </row>
    <row r="11" spans="1:23" ht="24">
      <c r="A11" s="414" t="s">
        <v>85</v>
      </c>
      <c r="B11" s="415" t="s">
        <v>412</v>
      </c>
      <c r="C11" s="416" t="s">
        <v>413</v>
      </c>
      <c r="D11" s="416" t="s">
        <v>414</v>
      </c>
      <c r="E11" s="416" t="s">
        <v>415</v>
      </c>
      <c r="F11" s="165" t="s">
        <v>410</v>
      </c>
      <c r="G11" s="165" t="s">
        <v>410</v>
      </c>
      <c r="H11" s="165">
        <v>164</v>
      </c>
      <c r="I11" s="169" t="s">
        <v>416</v>
      </c>
    </row>
    <row r="12" spans="1:23" ht="24">
      <c r="A12" s="417" t="s">
        <v>417</v>
      </c>
      <c r="B12" s="411" t="s">
        <v>418</v>
      </c>
      <c r="C12" s="418" t="s">
        <v>419</v>
      </c>
      <c r="D12" s="207" t="s">
        <v>420</v>
      </c>
      <c r="E12" s="418" t="s">
        <v>421</v>
      </c>
      <c r="F12" s="418" t="s">
        <v>422</v>
      </c>
      <c r="G12" s="418" t="s">
        <v>410</v>
      </c>
      <c r="H12" s="418">
        <v>106</v>
      </c>
      <c r="I12" s="419" t="s">
        <v>423</v>
      </c>
    </row>
    <row r="13" spans="1:23" ht="24">
      <c r="A13" s="420" t="s">
        <v>86</v>
      </c>
      <c r="B13" s="415" t="s">
        <v>424</v>
      </c>
      <c r="C13" s="416" t="s">
        <v>425</v>
      </c>
      <c r="D13" s="165" t="s">
        <v>426</v>
      </c>
      <c r="E13" s="416" t="s">
        <v>427</v>
      </c>
      <c r="F13" s="416" t="s">
        <v>428</v>
      </c>
      <c r="G13" s="416" t="s">
        <v>410</v>
      </c>
      <c r="H13" s="416">
        <v>91</v>
      </c>
      <c r="I13" s="421" t="s">
        <v>429</v>
      </c>
    </row>
    <row r="14" spans="1:23" ht="24">
      <c r="A14" s="417" t="s">
        <v>430</v>
      </c>
      <c r="B14" s="411" t="s">
        <v>418</v>
      </c>
      <c r="C14" s="418" t="s">
        <v>431</v>
      </c>
      <c r="D14" s="418" t="s">
        <v>432</v>
      </c>
      <c r="E14" s="422" t="s">
        <v>433</v>
      </c>
      <c r="F14" s="418" t="s">
        <v>434</v>
      </c>
      <c r="G14" s="418" t="s">
        <v>410</v>
      </c>
      <c r="H14" s="418">
        <v>106</v>
      </c>
      <c r="I14" s="419" t="s">
        <v>435</v>
      </c>
    </row>
    <row r="15" spans="1:23" ht="24">
      <c r="A15" s="414" t="s">
        <v>389</v>
      </c>
      <c r="B15" s="415" t="s">
        <v>436</v>
      </c>
      <c r="C15" s="416" t="s">
        <v>437</v>
      </c>
      <c r="D15" s="416" t="s">
        <v>438</v>
      </c>
      <c r="E15" s="416" t="s">
        <v>439</v>
      </c>
      <c r="F15" s="416" t="s">
        <v>410</v>
      </c>
      <c r="G15" s="416" t="s">
        <v>410</v>
      </c>
      <c r="H15" s="416">
        <v>47</v>
      </c>
      <c r="I15" s="421" t="s">
        <v>440</v>
      </c>
      <c r="T15" s="36"/>
    </row>
    <row r="16" spans="1:23" ht="25.5">
      <c r="A16" s="423" t="s">
        <v>441</v>
      </c>
      <c r="B16" s="424" t="s">
        <v>410</v>
      </c>
      <c r="C16" s="425" t="s">
        <v>442</v>
      </c>
      <c r="D16" s="418" t="s">
        <v>443</v>
      </c>
      <c r="E16" s="422" t="s">
        <v>444</v>
      </c>
      <c r="F16" s="418" t="s">
        <v>445</v>
      </c>
      <c r="G16" s="418" t="s">
        <v>446</v>
      </c>
      <c r="H16" s="418">
        <v>66</v>
      </c>
      <c r="I16" s="419" t="s">
        <v>447</v>
      </c>
      <c r="T16" s="36"/>
    </row>
    <row r="17" spans="1:20" ht="24">
      <c r="A17" s="426" t="s">
        <v>448</v>
      </c>
      <c r="B17" s="427" t="s">
        <v>449</v>
      </c>
      <c r="C17" s="428" t="s">
        <v>450</v>
      </c>
      <c r="D17" s="429" t="s">
        <v>410</v>
      </c>
      <c r="E17" s="429" t="s">
        <v>410</v>
      </c>
      <c r="F17" s="429" t="s">
        <v>410</v>
      </c>
      <c r="G17" s="429" t="s">
        <v>410</v>
      </c>
      <c r="H17" s="429">
        <v>3</v>
      </c>
      <c r="I17" s="430" t="s">
        <v>410</v>
      </c>
      <c r="T17" s="36"/>
    </row>
    <row r="18" spans="1:20" ht="171" customHeight="1">
      <c r="A18" s="553" t="s">
        <v>480</v>
      </c>
      <c r="B18" s="553"/>
      <c r="C18" s="553"/>
      <c r="D18" s="553"/>
      <c r="E18" s="553"/>
      <c r="F18" s="553"/>
      <c r="G18" s="553"/>
      <c r="H18" s="553"/>
      <c r="I18" s="553"/>
      <c r="J18" s="444"/>
      <c r="K18" s="444"/>
      <c r="L18" s="444"/>
      <c r="M18" s="444"/>
      <c r="N18" s="444"/>
      <c r="O18" s="444"/>
      <c r="P18" s="444"/>
      <c r="Q18" s="444"/>
      <c r="R18" s="444"/>
      <c r="S18" s="444"/>
    </row>
    <row r="34" spans="1:19">
      <c r="A34" s="109"/>
      <c r="B34" s="436"/>
      <c r="C34" s="436"/>
      <c r="D34" s="436"/>
      <c r="E34" s="436"/>
      <c r="F34" s="436"/>
    </row>
    <row r="36" spans="1:19" ht="30.75" customHeight="1">
      <c r="A36" s="487"/>
      <c r="B36" s="487"/>
      <c r="C36" s="487"/>
      <c r="D36" s="487"/>
      <c r="E36" s="487"/>
      <c r="F36" s="487"/>
      <c r="G36" s="487"/>
      <c r="H36" s="487"/>
      <c r="I36" s="487"/>
      <c r="J36" s="487"/>
      <c r="K36" s="487"/>
      <c r="L36" s="487"/>
      <c r="M36" s="487"/>
      <c r="N36" s="487"/>
      <c r="O36" s="487"/>
      <c r="P36" s="487"/>
      <c r="Q36" s="487"/>
      <c r="R36" s="487"/>
      <c r="S36" s="487"/>
    </row>
    <row r="37" spans="1:19">
      <c r="J37" s="109"/>
      <c r="K37" s="109"/>
      <c r="L37" s="109"/>
      <c r="M37" s="109"/>
      <c r="N37" s="109"/>
    </row>
  </sheetData>
  <mergeCells count="9">
    <mergeCell ref="A2:I2"/>
    <mergeCell ref="A36:S36"/>
    <mergeCell ref="B9:I9"/>
    <mergeCell ref="B5:I5"/>
    <mergeCell ref="A18:I18"/>
    <mergeCell ref="B3:G3"/>
    <mergeCell ref="H3:H4"/>
    <mergeCell ref="I3:I4"/>
    <mergeCell ref="A3:A5"/>
  </mergeCells>
  <hyperlinks>
    <hyperlink ref="A1" location="Inhalt!A1" display="Zurück zum Inhalt"/>
  </hyperlinks>
  <pageMargins left="0.7" right="0.7" top="0.78740157499999996" bottom="0.78740157499999996"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8">
    <tabColor theme="0" tint="-0.249977111117893"/>
    <pageSetUpPr fitToPage="1"/>
  </sheetPr>
  <dimension ref="A1:Q18"/>
  <sheetViews>
    <sheetView showGridLines="0" tabSelected="1" zoomScaleNormal="100" zoomScaleSheetLayoutView="90" workbookViewId="0"/>
  </sheetViews>
  <sheetFormatPr baseColWidth="10" defaultRowHeight="12.75"/>
  <cols>
    <col min="1" max="1" width="37.140625" customWidth="1"/>
    <col min="2" max="5" width="7.5703125" customWidth="1"/>
    <col min="6" max="7" width="8" customWidth="1"/>
    <col min="8" max="9" width="11.5703125" customWidth="1"/>
    <col min="10" max="11" width="12.28515625" customWidth="1"/>
    <col min="12" max="13" width="9.28515625" customWidth="1"/>
    <col min="14" max="14" width="11.42578125" customWidth="1"/>
  </cols>
  <sheetData>
    <row r="1" spans="1:17">
      <c r="A1" s="155" t="s">
        <v>522</v>
      </c>
    </row>
    <row r="2" spans="1:17" s="21" customFormat="1" ht="25.5" customHeight="1">
      <c r="A2" s="511" t="s">
        <v>507</v>
      </c>
      <c r="B2" s="511"/>
      <c r="C2" s="511"/>
      <c r="D2" s="511"/>
      <c r="E2" s="511"/>
      <c r="F2" s="511"/>
      <c r="G2" s="511"/>
      <c r="H2" s="511"/>
      <c r="I2" s="511"/>
      <c r="J2" s="511"/>
      <c r="K2" s="511"/>
      <c r="L2" s="511"/>
      <c r="M2" s="511"/>
      <c r="N2" s="300"/>
      <c r="O2" s="300"/>
      <c r="P2" s="300"/>
    </row>
    <row r="3" spans="1:17">
      <c r="A3" s="502" t="s">
        <v>272</v>
      </c>
      <c r="B3" s="526" t="s">
        <v>2</v>
      </c>
      <c r="C3" s="561"/>
      <c r="D3" s="561"/>
      <c r="E3" s="502"/>
      <c r="F3" s="528" t="s">
        <v>125</v>
      </c>
      <c r="G3" s="529"/>
      <c r="H3" s="528" t="s">
        <v>296</v>
      </c>
      <c r="I3" s="529"/>
      <c r="J3" s="528" t="s">
        <v>297</v>
      </c>
      <c r="K3" s="529"/>
      <c r="L3" s="528" t="s">
        <v>278</v>
      </c>
      <c r="M3" s="530"/>
      <c r="N3" s="1"/>
    </row>
    <row r="4" spans="1:17" ht="36">
      <c r="A4" s="507"/>
      <c r="B4" s="527"/>
      <c r="C4" s="562"/>
      <c r="D4" s="562"/>
      <c r="E4" s="503"/>
      <c r="F4" s="286" t="s">
        <v>274</v>
      </c>
      <c r="G4" s="286" t="s">
        <v>275</v>
      </c>
      <c r="H4" s="286" t="s">
        <v>276</v>
      </c>
      <c r="I4" s="286" t="s">
        <v>277</v>
      </c>
      <c r="J4" s="286" t="s">
        <v>279</v>
      </c>
      <c r="K4" s="286" t="s">
        <v>280</v>
      </c>
      <c r="L4" s="286" t="s">
        <v>281</v>
      </c>
      <c r="M4" s="285" t="s">
        <v>295</v>
      </c>
    </row>
    <row r="5" spans="1:17">
      <c r="A5" s="507"/>
      <c r="B5" s="286">
        <v>2008</v>
      </c>
      <c r="C5" s="286">
        <v>2010</v>
      </c>
      <c r="D5" s="286">
        <v>2012</v>
      </c>
      <c r="E5" s="286">
        <v>2015</v>
      </c>
      <c r="F5" s="528">
        <v>2015</v>
      </c>
      <c r="G5" s="530"/>
      <c r="H5" s="530"/>
      <c r="I5" s="530"/>
      <c r="J5" s="530"/>
      <c r="K5" s="530"/>
      <c r="L5" s="530"/>
      <c r="M5" s="530"/>
    </row>
    <row r="6" spans="1:17">
      <c r="A6" s="503"/>
      <c r="B6" s="504" t="s">
        <v>273</v>
      </c>
      <c r="C6" s="505"/>
      <c r="D6" s="505"/>
      <c r="E6" s="505"/>
      <c r="F6" s="505"/>
      <c r="G6" s="505"/>
      <c r="H6" s="505"/>
      <c r="I6" s="505"/>
      <c r="J6" s="505"/>
      <c r="K6" s="505"/>
      <c r="L6" s="505"/>
      <c r="M6" s="505"/>
    </row>
    <row r="7" spans="1:17" ht="24">
      <c r="A7" s="9" t="s">
        <v>283</v>
      </c>
      <c r="B7" s="287">
        <v>37</v>
      </c>
      <c r="C7" s="288">
        <v>42</v>
      </c>
      <c r="D7" s="288">
        <v>43</v>
      </c>
      <c r="E7" s="288">
        <v>43</v>
      </c>
      <c r="F7" s="288">
        <v>38</v>
      </c>
      <c r="G7" s="288">
        <v>48</v>
      </c>
      <c r="H7" s="288">
        <v>40</v>
      </c>
      <c r="I7" s="288">
        <v>46</v>
      </c>
      <c r="J7" s="288">
        <v>44</v>
      </c>
      <c r="K7" s="288">
        <v>40</v>
      </c>
      <c r="L7" s="287">
        <v>47</v>
      </c>
      <c r="M7" s="292">
        <v>36</v>
      </c>
    </row>
    <row r="8" spans="1:17" ht="24">
      <c r="A8" s="197" t="s">
        <v>284</v>
      </c>
      <c r="B8" s="289">
        <v>38</v>
      </c>
      <c r="C8" s="290">
        <v>41</v>
      </c>
      <c r="D8" s="290">
        <v>37</v>
      </c>
      <c r="E8" s="290">
        <v>29</v>
      </c>
      <c r="F8" s="290">
        <v>28</v>
      </c>
      <c r="G8" s="290">
        <v>30</v>
      </c>
      <c r="H8" s="290">
        <v>30</v>
      </c>
      <c r="I8" s="290">
        <v>29</v>
      </c>
      <c r="J8" s="290">
        <v>28</v>
      </c>
      <c r="K8" s="290">
        <v>33</v>
      </c>
      <c r="L8" s="289">
        <v>30</v>
      </c>
      <c r="M8" s="291">
        <v>28</v>
      </c>
    </row>
    <row r="9" spans="1:17" ht="24">
      <c r="A9" s="9" t="s">
        <v>285</v>
      </c>
      <c r="B9" s="287">
        <v>15</v>
      </c>
      <c r="C9" s="288">
        <v>16</v>
      </c>
      <c r="D9" s="288">
        <v>16</v>
      </c>
      <c r="E9" s="288">
        <v>22</v>
      </c>
      <c r="F9" s="288">
        <v>20</v>
      </c>
      <c r="G9" s="288">
        <v>23</v>
      </c>
      <c r="H9" s="288">
        <v>21</v>
      </c>
      <c r="I9" s="288">
        <v>22</v>
      </c>
      <c r="J9" s="288">
        <v>21</v>
      </c>
      <c r="K9" s="288">
        <v>25</v>
      </c>
      <c r="L9" s="287">
        <v>23</v>
      </c>
      <c r="M9" s="292">
        <v>20</v>
      </c>
    </row>
    <row r="10" spans="1:17" ht="36">
      <c r="A10" s="197" t="s">
        <v>286</v>
      </c>
      <c r="B10" s="289">
        <v>23</v>
      </c>
      <c r="C10" s="290">
        <v>2</v>
      </c>
      <c r="D10" s="290">
        <v>30</v>
      </c>
      <c r="E10" s="290">
        <v>35</v>
      </c>
      <c r="F10" s="290">
        <v>35</v>
      </c>
      <c r="G10" s="290">
        <v>35</v>
      </c>
      <c r="H10" s="290">
        <v>35</v>
      </c>
      <c r="I10" s="290">
        <v>35</v>
      </c>
      <c r="J10" s="290">
        <v>34</v>
      </c>
      <c r="K10" s="290">
        <v>38</v>
      </c>
      <c r="L10" s="289">
        <v>35</v>
      </c>
      <c r="M10" s="291">
        <v>34</v>
      </c>
      <c r="N10" s="16"/>
    </row>
    <row r="11" spans="1:17" ht="36">
      <c r="A11" s="9" t="s">
        <v>287</v>
      </c>
      <c r="B11" s="287">
        <v>18</v>
      </c>
      <c r="C11" s="288">
        <v>22</v>
      </c>
      <c r="D11" s="288">
        <v>24</v>
      </c>
      <c r="E11" s="288">
        <v>30</v>
      </c>
      <c r="F11" s="288">
        <v>27</v>
      </c>
      <c r="G11" s="288">
        <v>3</v>
      </c>
      <c r="H11" s="288">
        <v>29</v>
      </c>
      <c r="I11" s="288">
        <v>31</v>
      </c>
      <c r="J11" s="288">
        <v>30</v>
      </c>
      <c r="K11" s="288">
        <v>29</v>
      </c>
      <c r="L11" s="287">
        <v>34</v>
      </c>
      <c r="M11" s="292">
        <v>21</v>
      </c>
    </row>
    <row r="12" spans="1:17">
      <c r="A12" s="197" t="s">
        <v>288</v>
      </c>
      <c r="B12" s="289">
        <v>26</v>
      </c>
      <c r="C12" s="290">
        <v>32</v>
      </c>
      <c r="D12" s="290">
        <v>33</v>
      </c>
      <c r="E12" s="290">
        <v>38</v>
      </c>
      <c r="F12" s="290">
        <v>37</v>
      </c>
      <c r="G12" s="290">
        <v>39</v>
      </c>
      <c r="H12" s="290">
        <v>36</v>
      </c>
      <c r="I12" s="290">
        <v>40</v>
      </c>
      <c r="J12" s="290">
        <v>37</v>
      </c>
      <c r="K12" s="290">
        <v>41</v>
      </c>
      <c r="L12" s="289">
        <v>39</v>
      </c>
      <c r="M12" s="291">
        <v>35</v>
      </c>
      <c r="N12" s="16"/>
      <c r="O12" s="16"/>
      <c r="P12" s="16"/>
      <c r="Q12" s="16"/>
    </row>
    <row r="13" spans="1:17" ht="24">
      <c r="A13" s="9" t="s">
        <v>289</v>
      </c>
      <c r="B13" s="287">
        <v>29</v>
      </c>
      <c r="C13" s="288">
        <v>35</v>
      </c>
      <c r="D13" s="288">
        <v>32</v>
      </c>
      <c r="E13" s="288">
        <v>36</v>
      </c>
      <c r="F13" s="288">
        <v>32</v>
      </c>
      <c r="G13" s="288">
        <v>41</v>
      </c>
      <c r="H13" s="288">
        <v>36</v>
      </c>
      <c r="I13" s="288">
        <v>37</v>
      </c>
      <c r="J13" s="288">
        <v>36</v>
      </c>
      <c r="K13" s="288">
        <v>38</v>
      </c>
      <c r="L13" s="287">
        <v>38</v>
      </c>
      <c r="M13" s="292">
        <v>33</v>
      </c>
      <c r="N13" s="16"/>
    </row>
    <row r="14" spans="1:17" ht="24">
      <c r="A14" s="197" t="s">
        <v>290</v>
      </c>
      <c r="B14" s="289">
        <v>30</v>
      </c>
      <c r="C14" s="290">
        <v>32</v>
      </c>
      <c r="D14" s="290">
        <v>28</v>
      </c>
      <c r="E14" s="290">
        <v>24</v>
      </c>
      <c r="F14" s="290">
        <v>20</v>
      </c>
      <c r="G14" s="290">
        <v>27</v>
      </c>
      <c r="H14" s="290">
        <v>28</v>
      </c>
      <c r="I14" s="290">
        <v>19</v>
      </c>
      <c r="J14" s="290">
        <v>22</v>
      </c>
      <c r="K14" s="290">
        <v>28</v>
      </c>
      <c r="L14" s="289">
        <v>21</v>
      </c>
      <c r="M14" s="291">
        <v>28</v>
      </c>
      <c r="N14" s="16"/>
    </row>
    <row r="15" spans="1:17" ht="36">
      <c r="A15" s="9" t="s">
        <v>282</v>
      </c>
      <c r="B15" s="288">
        <v>31</v>
      </c>
      <c r="C15" s="288">
        <v>34</v>
      </c>
      <c r="D15" s="288">
        <v>42</v>
      </c>
      <c r="E15" s="288">
        <v>42</v>
      </c>
      <c r="F15" s="288">
        <v>34</v>
      </c>
      <c r="G15" s="288">
        <v>49</v>
      </c>
      <c r="H15" s="288">
        <v>40</v>
      </c>
      <c r="I15" s="288">
        <v>43</v>
      </c>
      <c r="J15" s="288">
        <v>40</v>
      </c>
      <c r="K15" s="288">
        <v>46</v>
      </c>
      <c r="L15" s="287">
        <v>44</v>
      </c>
      <c r="M15" s="292">
        <v>37</v>
      </c>
      <c r="N15" s="16"/>
    </row>
    <row r="16" spans="1:17">
      <c r="A16" s="197" t="s">
        <v>291</v>
      </c>
      <c r="B16" s="293">
        <v>4</v>
      </c>
      <c r="C16" s="293">
        <v>4</v>
      </c>
      <c r="D16" s="293">
        <v>4</v>
      </c>
      <c r="E16" s="293">
        <v>4</v>
      </c>
      <c r="F16" s="293">
        <v>3</v>
      </c>
      <c r="G16" s="293">
        <v>4</v>
      </c>
      <c r="H16" s="293">
        <v>3</v>
      </c>
      <c r="I16" s="293">
        <v>4</v>
      </c>
      <c r="J16" s="293">
        <v>4</v>
      </c>
      <c r="K16" s="293">
        <v>4</v>
      </c>
      <c r="L16" s="289">
        <v>4</v>
      </c>
      <c r="M16" s="291">
        <v>3</v>
      </c>
      <c r="N16" s="16"/>
    </row>
    <row r="17" spans="1:14">
      <c r="A17" s="14" t="s">
        <v>292</v>
      </c>
      <c r="B17" s="294">
        <v>7</v>
      </c>
      <c r="C17" s="294">
        <v>6</v>
      </c>
      <c r="D17" s="294">
        <v>7</v>
      </c>
      <c r="E17" s="294">
        <v>7</v>
      </c>
      <c r="F17" s="294">
        <v>10</v>
      </c>
      <c r="G17" s="294">
        <v>5</v>
      </c>
      <c r="H17" s="294">
        <v>8</v>
      </c>
      <c r="I17" s="294">
        <v>7</v>
      </c>
      <c r="J17" s="294">
        <v>8</v>
      </c>
      <c r="K17" s="294">
        <v>6</v>
      </c>
      <c r="L17" s="295">
        <v>6</v>
      </c>
      <c r="M17" s="296">
        <v>10</v>
      </c>
      <c r="N17" s="16"/>
    </row>
    <row r="18" spans="1:14" ht="56.25" customHeight="1">
      <c r="A18" s="487" t="s">
        <v>500</v>
      </c>
      <c r="B18" s="487"/>
      <c r="C18" s="487"/>
      <c r="D18" s="487"/>
      <c r="E18" s="487"/>
      <c r="F18" s="487"/>
      <c r="G18" s="487"/>
      <c r="H18" s="487"/>
      <c r="I18" s="487"/>
      <c r="J18" s="487"/>
      <c r="K18" s="487"/>
      <c r="L18" s="487"/>
      <c r="M18" s="487"/>
    </row>
  </sheetData>
  <mergeCells count="10">
    <mergeCell ref="F5:M5"/>
    <mergeCell ref="A2:M2"/>
    <mergeCell ref="A3:A6"/>
    <mergeCell ref="A18:M18"/>
    <mergeCell ref="B3:E4"/>
    <mergeCell ref="F3:G3"/>
    <mergeCell ref="B6:M6"/>
    <mergeCell ref="H3:I3"/>
    <mergeCell ref="J3:K3"/>
    <mergeCell ref="L3:M3"/>
  </mergeCells>
  <hyperlinks>
    <hyperlink ref="A1" location="Inhalt!A1" display="Zurück zum Inhalt"/>
  </hyperlinks>
  <pageMargins left="0.70866141732283472" right="0.70866141732283472" top="0.78740157480314965" bottom="0.78740157480314965" header="0.31496062992125984" footer="0.31496062992125984"/>
  <pageSetup paperSize="9" orientation="portrait" r:id="rId1"/>
  <headerFooter scaleWithDoc="0">
    <oddHeader>&amp;CBildungsbericht 2014 - (Web-)Tabellen F1</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9">
    <tabColor theme="0" tint="-0.249977111117893"/>
    <pageSetUpPr fitToPage="1"/>
  </sheetPr>
  <dimension ref="A1:J43"/>
  <sheetViews>
    <sheetView showGridLines="0" zoomScaleNormal="100" zoomScaleSheetLayoutView="120" workbookViewId="0"/>
  </sheetViews>
  <sheetFormatPr baseColWidth="10" defaultRowHeight="12.75"/>
  <cols>
    <col min="1" max="1" width="17.42578125" customWidth="1"/>
    <col min="5" max="5" width="12.5703125" customWidth="1"/>
    <col min="9" max="9" width="12.140625" customWidth="1"/>
  </cols>
  <sheetData>
    <row r="1" spans="1:10">
      <c r="A1" s="155" t="s">
        <v>522</v>
      </c>
    </row>
    <row r="2" spans="1:10" ht="27" customHeight="1">
      <c r="A2" s="563" t="s">
        <v>517</v>
      </c>
      <c r="B2" s="563"/>
      <c r="C2" s="563"/>
      <c r="D2" s="563"/>
      <c r="E2" s="563"/>
      <c r="F2" s="563"/>
      <c r="G2" s="563"/>
      <c r="H2" s="563"/>
      <c r="I2" s="563"/>
    </row>
    <row r="3" spans="1:10">
      <c r="A3" s="502" t="s">
        <v>5</v>
      </c>
      <c r="B3" s="509" t="s">
        <v>6</v>
      </c>
      <c r="C3" s="530"/>
      <c r="D3" s="530"/>
      <c r="E3" s="565"/>
      <c r="F3" s="509" t="s">
        <v>7</v>
      </c>
      <c r="G3" s="530"/>
      <c r="H3" s="530"/>
      <c r="I3" s="530"/>
      <c r="J3" s="1"/>
    </row>
    <row r="4" spans="1:10" ht="36">
      <c r="A4" s="507"/>
      <c r="B4" s="200" t="s">
        <v>8</v>
      </c>
      <c r="C4" s="200" t="s">
        <v>9</v>
      </c>
      <c r="D4" s="200" t="s">
        <v>10</v>
      </c>
      <c r="E4" s="200" t="s">
        <v>208</v>
      </c>
      <c r="F4" s="201" t="s">
        <v>11</v>
      </c>
      <c r="G4" s="201" t="s">
        <v>12</v>
      </c>
      <c r="H4" s="202" t="s">
        <v>13</v>
      </c>
      <c r="I4" s="196" t="s">
        <v>209</v>
      </c>
      <c r="J4" s="1"/>
    </row>
    <row r="5" spans="1:10" ht="12.75" customHeight="1">
      <c r="A5" s="503"/>
      <c r="B5" s="566" t="s">
        <v>14</v>
      </c>
      <c r="C5" s="567"/>
      <c r="D5" s="567"/>
      <c r="E5" s="126" t="s">
        <v>210</v>
      </c>
      <c r="F5" s="566" t="s">
        <v>14</v>
      </c>
      <c r="G5" s="567"/>
      <c r="H5" s="567"/>
      <c r="I5" s="124" t="s">
        <v>210</v>
      </c>
      <c r="J5" s="1"/>
    </row>
    <row r="6" spans="1:10" ht="12.75" customHeight="1">
      <c r="A6" s="564" t="s">
        <v>18</v>
      </c>
      <c r="B6" s="564"/>
      <c r="C6" s="564"/>
      <c r="D6" s="564"/>
      <c r="E6" s="564"/>
      <c r="F6" s="564"/>
      <c r="G6" s="564"/>
      <c r="H6" s="564"/>
      <c r="I6" s="564"/>
      <c r="J6" s="1"/>
    </row>
    <row r="7" spans="1:10">
      <c r="A7" s="9" t="s">
        <v>43</v>
      </c>
      <c r="B7" s="10">
        <v>1183</v>
      </c>
      <c r="C7" s="11">
        <v>41</v>
      </c>
      <c r="D7" s="11">
        <v>10</v>
      </c>
      <c r="E7" s="125">
        <f>(B7/(B7+C7+D7))*100</f>
        <v>95.867098865478113</v>
      </c>
      <c r="F7" s="11">
        <v>111</v>
      </c>
      <c r="G7" s="11">
        <v>160</v>
      </c>
      <c r="H7" s="13">
        <v>735</v>
      </c>
      <c r="I7" s="128">
        <f>(H7/(F7+G7+H7))*100</f>
        <v>73.061630218687867</v>
      </c>
      <c r="J7" s="1"/>
    </row>
    <row r="8" spans="1:10" ht="24">
      <c r="A8" s="197" t="s">
        <v>16</v>
      </c>
      <c r="B8" s="203">
        <v>11</v>
      </c>
      <c r="C8" s="137" t="s">
        <v>44</v>
      </c>
      <c r="D8" s="203">
        <v>3</v>
      </c>
      <c r="E8" s="204">
        <f>(B8/(B8+D8))*100</f>
        <v>78.571428571428569</v>
      </c>
      <c r="F8" s="203">
        <v>0</v>
      </c>
      <c r="G8" s="203">
        <v>1</v>
      </c>
      <c r="H8" s="205">
        <v>17</v>
      </c>
      <c r="I8" s="206">
        <f>(H8/(F8+H8))*100</f>
        <v>100</v>
      </c>
      <c r="J8" s="1"/>
    </row>
    <row r="9" spans="1:10" s="4" customFormat="1">
      <c r="A9" s="14" t="s">
        <v>42</v>
      </c>
      <c r="B9" s="98">
        <v>488</v>
      </c>
      <c r="C9" s="98">
        <v>315</v>
      </c>
      <c r="D9" s="98">
        <v>51</v>
      </c>
      <c r="E9" s="127">
        <f>(B9/(B9+C9+D9))*100</f>
        <v>57.142857142857139</v>
      </c>
      <c r="F9" s="98">
        <v>42</v>
      </c>
      <c r="G9" s="98">
        <v>209</v>
      </c>
      <c r="H9" s="99">
        <v>286</v>
      </c>
      <c r="I9" s="129">
        <f>(H9/(F9+G9+H9))*100</f>
        <v>53.258845437616387</v>
      </c>
      <c r="J9" s="3"/>
    </row>
    <row r="10" spans="1:10" ht="12.75" customHeight="1">
      <c r="A10" s="564" t="s">
        <v>17</v>
      </c>
      <c r="B10" s="564"/>
      <c r="C10" s="564"/>
      <c r="D10" s="564"/>
      <c r="E10" s="564"/>
      <c r="F10" s="564"/>
      <c r="G10" s="564"/>
      <c r="H10" s="564"/>
      <c r="I10" s="564"/>
      <c r="J10" s="1"/>
    </row>
    <row r="11" spans="1:10">
      <c r="A11" s="9" t="s">
        <v>43</v>
      </c>
      <c r="B11" s="10">
        <v>3171</v>
      </c>
      <c r="C11" s="11">
        <v>124</v>
      </c>
      <c r="D11" s="11">
        <v>51</v>
      </c>
      <c r="E11" s="125">
        <f>(B11/(B11+C11+D11))*100</f>
        <v>94.769874476987454</v>
      </c>
      <c r="F11" s="11">
        <v>316</v>
      </c>
      <c r="G11" s="11">
        <v>218</v>
      </c>
      <c r="H11" s="12">
        <v>3233</v>
      </c>
      <c r="I11" s="128">
        <f>(H11/(F11+G11+H11))*100</f>
        <v>85.824263339527477</v>
      </c>
      <c r="J11" s="1"/>
    </row>
    <row r="12" spans="1:10" ht="24">
      <c r="A12" s="197" t="s">
        <v>16</v>
      </c>
      <c r="B12" s="203">
        <v>45</v>
      </c>
      <c r="C12" s="203">
        <v>1</v>
      </c>
      <c r="D12" s="203">
        <v>151</v>
      </c>
      <c r="E12" s="204">
        <f>(B12/(B12+D12))*100</f>
        <v>22.95918367346939</v>
      </c>
      <c r="F12" s="203">
        <v>12</v>
      </c>
      <c r="G12" s="203">
        <v>3</v>
      </c>
      <c r="H12" s="205">
        <v>194</v>
      </c>
      <c r="I12" s="206">
        <f>(H12/(F12+H12))*100</f>
        <v>94.174757281553397</v>
      </c>
      <c r="J12" s="1"/>
    </row>
    <row r="13" spans="1:10" s="4" customFormat="1">
      <c r="A13" s="9" t="s">
        <v>42</v>
      </c>
      <c r="B13" s="10">
        <v>1047</v>
      </c>
      <c r="C13" s="10">
        <v>1103</v>
      </c>
      <c r="D13" s="11">
        <v>219</v>
      </c>
      <c r="E13" s="127">
        <f>(B13/(B13+C13+D13))*100</f>
        <v>44.195863233431822</v>
      </c>
      <c r="F13" s="11">
        <v>39</v>
      </c>
      <c r="G13" s="11">
        <v>493</v>
      </c>
      <c r="H13" s="13">
        <v>781</v>
      </c>
      <c r="I13" s="129">
        <f>(H13/(F13+G13+H13))*100</f>
        <v>59.482102056359487</v>
      </c>
      <c r="J13" s="3"/>
    </row>
    <row r="14" spans="1:10" ht="12.75" customHeight="1">
      <c r="A14" s="564" t="s">
        <v>3</v>
      </c>
      <c r="B14" s="564"/>
      <c r="C14" s="564"/>
      <c r="D14" s="564"/>
      <c r="E14" s="564"/>
      <c r="F14" s="564"/>
      <c r="G14" s="564"/>
      <c r="H14" s="564"/>
      <c r="I14" s="564"/>
      <c r="J14" s="1"/>
    </row>
    <row r="15" spans="1:10">
      <c r="A15" s="9" t="s">
        <v>43</v>
      </c>
      <c r="B15" s="10">
        <v>3261</v>
      </c>
      <c r="C15" s="11">
        <v>133</v>
      </c>
      <c r="D15" s="11">
        <v>60</v>
      </c>
      <c r="E15" s="125">
        <f>(B15/(B15+C15+D15))*100</f>
        <v>94.412275622466694</v>
      </c>
      <c r="F15" s="11">
        <v>332</v>
      </c>
      <c r="G15" s="11">
        <v>258</v>
      </c>
      <c r="H15" s="12">
        <v>3655</v>
      </c>
      <c r="I15" s="128">
        <f>(H15/(F15+G15+H15))*100</f>
        <v>86.101295641931685</v>
      </c>
      <c r="J15" s="1"/>
    </row>
    <row r="16" spans="1:10" ht="24">
      <c r="A16" s="197" t="s">
        <v>16</v>
      </c>
      <c r="B16" s="203">
        <v>53</v>
      </c>
      <c r="C16" s="203">
        <v>3</v>
      </c>
      <c r="D16" s="203">
        <v>216</v>
      </c>
      <c r="E16" s="204">
        <f>(B16/(B16+D16))*100</f>
        <v>19.702602230483272</v>
      </c>
      <c r="F16" s="203">
        <v>16</v>
      </c>
      <c r="G16" s="203">
        <v>3</v>
      </c>
      <c r="H16" s="205">
        <v>257</v>
      </c>
      <c r="I16" s="206">
        <f>(H16/(F16+H16))*100</f>
        <v>94.139194139194132</v>
      </c>
      <c r="J16" s="1"/>
    </row>
    <row r="17" spans="1:10">
      <c r="A17" s="9" t="s">
        <v>42</v>
      </c>
      <c r="B17" s="10">
        <v>1056</v>
      </c>
      <c r="C17" s="10">
        <v>1267</v>
      </c>
      <c r="D17" s="11">
        <v>245</v>
      </c>
      <c r="E17" s="127">
        <f>(B17/(B17+C17+D17))*100</f>
        <v>41.121495327102799</v>
      </c>
      <c r="F17" s="11">
        <v>38</v>
      </c>
      <c r="G17" s="11">
        <v>550</v>
      </c>
      <c r="H17" s="13">
        <v>857</v>
      </c>
      <c r="I17" s="129">
        <f>(H17/(F17+G17+H17))*100</f>
        <v>59.307958477508649</v>
      </c>
      <c r="J17" s="1"/>
    </row>
    <row r="18" spans="1:10" ht="12.75" customHeight="1">
      <c r="A18" s="564" t="s">
        <v>4</v>
      </c>
      <c r="B18" s="564"/>
      <c r="C18" s="564"/>
      <c r="D18" s="564"/>
      <c r="E18" s="564"/>
      <c r="F18" s="564"/>
      <c r="G18" s="564"/>
      <c r="H18" s="564"/>
      <c r="I18" s="564"/>
      <c r="J18" s="1"/>
    </row>
    <row r="19" spans="1:10">
      <c r="A19" s="9" t="s">
        <v>43</v>
      </c>
      <c r="B19" s="10">
        <v>3645</v>
      </c>
      <c r="C19" s="10">
        <v>138</v>
      </c>
      <c r="D19" s="10">
        <v>80</v>
      </c>
      <c r="E19" s="125">
        <f>(B19/(B19+C19+D19))*100</f>
        <v>94.356717577012688</v>
      </c>
      <c r="F19" s="10">
        <v>353</v>
      </c>
      <c r="G19" s="10">
        <v>269</v>
      </c>
      <c r="H19" s="12">
        <v>3960</v>
      </c>
      <c r="I19" s="128">
        <f>(H19/(F19+G19+H19))*100</f>
        <v>86.425141859450022</v>
      </c>
      <c r="J19" s="1"/>
    </row>
    <row r="20" spans="1:10" ht="24">
      <c r="A20" s="197" t="s">
        <v>16</v>
      </c>
      <c r="B20" s="203">
        <v>66</v>
      </c>
      <c r="C20" s="203">
        <v>1</v>
      </c>
      <c r="D20" s="203">
        <v>226</v>
      </c>
      <c r="E20" s="204">
        <f>(B20/(B20+D20))*100</f>
        <v>22.602739726027394</v>
      </c>
      <c r="F20" s="203">
        <v>24</v>
      </c>
      <c r="G20" s="203">
        <v>3</v>
      </c>
      <c r="H20" s="205">
        <v>315</v>
      </c>
      <c r="I20" s="206">
        <f>(H20/(F20+H20))*100</f>
        <v>92.920353982300881</v>
      </c>
      <c r="J20" s="1"/>
    </row>
    <row r="21" spans="1:10">
      <c r="A21" s="9" t="s">
        <v>42</v>
      </c>
      <c r="B21" s="10">
        <v>1115</v>
      </c>
      <c r="C21" s="10">
        <v>1427</v>
      </c>
      <c r="D21" s="10">
        <v>285</v>
      </c>
      <c r="E21" s="127">
        <f>(B21/(B21+C21+D21))*100</f>
        <v>39.441103643438275</v>
      </c>
      <c r="F21" s="10">
        <v>37</v>
      </c>
      <c r="G21" s="10">
        <v>594</v>
      </c>
      <c r="H21" s="12">
        <v>891</v>
      </c>
      <c r="I21" s="129">
        <f>(H21/(F21+G21+H21))*100</f>
        <v>58.541392904073589</v>
      </c>
      <c r="J21" s="1"/>
    </row>
    <row r="22" spans="1:10" ht="12.75" customHeight="1">
      <c r="A22" s="564" t="s">
        <v>15</v>
      </c>
      <c r="B22" s="564"/>
      <c r="C22" s="564"/>
      <c r="D22" s="564"/>
      <c r="E22" s="564"/>
      <c r="F22" s="564"/>
      <c r="G22" s="564"/>
      <c r="H22" s="564"/>
      <c r="I22" s="564"/>
      <c r="J22" s="1"/>
    </row>
    <row r="23" spans="1:10">
      <c r="A23" s="9" t="s">
        <v>43</v>
      </c>
      <c r="B23" s="10">
        <v>3675</v>
      </c>
      <c r="C23" s="10">
        <v>152</v>
      </c>
      <c r="D23" s="10">
        <v>89</v>
      </c>
      <c r="E23" s="125">
        <f>(B23/(B23+C23+D23))*100</f>
        <v>93.845760980592445</v>
      </c>
      <c r="F23" s="10">
        <v>300</v>
      </c>
      <c r="G23" s="10">
        <v>264</v>
      </c>
      <c r="H23" s="12">
        <v>4185</v>
      </c>
      <c r="I23" s="128">
        <f>(H23/(F23+G23+H23))*100</f>
        <v>88.123815540113696</v>
      </c>
      <c r="J23" s="1"/>
    </row>
    <row r="24" spans="1:10" ht="24">
      <c r="A24" s="197" t="s">
        <v>16</v>
      </c>
      <c r="B24" s="203">
        <v>72</v>
      </c>
      <c r="C24" s="203">
        <v>1</v>
      </c>
      <c r="D24" s="203">
        <v>289</v>
      </c>
      <c r="E24" s="204">
        <f>(B24/(B24+D24))*100</f>
        <v>19.94459833795014</v>
      </c>
      <c r="F24" s="203">
        <v>21</v>
      </c>
      <c r="G24" s="203">
        <v>3</v>
      </c>
      <c r="H24" s="205">
        <v>349</v>
      </c>
      <c r="I24" s="206">
        <f>(H24/(F24+H24))*100</f>
        <v>94.324324324324323</v>
      </c>
      <c r="J24" s="1"/>
    </row>
    <row r="25" spans="1:10">
      <c r="A25" s="14" t="s">
        <v>42</v>
      </c>
      <c r="B25" s="23">
        <v>1112</v>
      </c>
      <c r="C25" s="23">
        <v>1525</v>
      </c>
      <c r="D25" s="23">
        <v>315</v>
      </c>
      <c r="E25" s="127">
        <f>(B25/(B25+C25+D25))*100</f>
        <v>37.669376693766935</v>
      </c>
      <c r="F25" s="23">
        <v>41</v>
      </c>
      <c r="G25" s="23">
        <v>654</v>
      </c>
      <c r="H25" s="24">
        <v>910</v>
      </c>
      <c r="I25" s="129">
        <f>(H25/(F25+G25+H25))*100</f>
        <v>56.697819314641741</v>
      </c>
      <c r="J25" s="1"/>
    </row>
    <row r="26" spans="1:10" ht="12.75" customHeight="1">
      <c r="A26" s="564" t="s">
        <v>187</v>
      </c>
      <c r="B26" s="564"/>
      <c r="C26" s="564"/>
      <c r="D26" s="564"/>
      <c r="E26" s="564"/>
      <c r="F26" s="564"/>
      <c r="G26" s="564"/>
      <c r="H26" s="564"/>
      <c r="I26" s="564"/>
      <c r="J26" s="1"/>
    </row>
    <row r="27" spans="1:10">
      <c r="A27" s="9" t="s">
        <v>43</v>
      </c>
      <c r="B27" s="10">
        <v>3777</v>
      </c>
      <c r="C27" s="10">
        <v>147</v>
      </c>
      <c r="D27" s="10">
        <v>91</v>
      </c>
      <c r="E27" s="125">
        <f>(B27/(B27+C27+D27))*100</f>
        <v>94.0722291407223</v>
      </c>
      <c r="F27" s="10">
        <v>215</v>
      </c>
      <c r="G27" s="10">
        <v>275</v>
      </c>
      <c r="H27" s="12">
        <v>4662</v>
      </c>
      <c r="I27" s="128">
        <f>(H27/(F27+G27+H27))*100</f>
        <v>90.489130434782609</v>
      </c>
      <c r="J27" s="1"/>
    </row>
    <row r="28" spans="1:10" ht="24">
      <c r="A28" s="197" t="s">
        <v>16</v>
      </c>
      <c r="B28" s="203">
        <v>73</v>
      </c>
      <c r="C28" s="203">
        <v>4</v>
      </c>
      <c r="D28" s="203">
        <v>310</v>
      </c>
      <c r="E28" s="204">
        <f>(B28/(B28+D28))*100</f>
        <v>19.06005221932115</v>
      </c>
      <c r="F28" s="203">
        <v>37</v>
      </c>
      <c r="G28" s="203">
        <v>4</v>
      </c>
      <c r="H28" s="205">
        <v>424</v>
      </c>
      <c r="I28" s="206">
        <f>(H28/(F28+H28))*100</f>
        <v>91.973969631236443</v>
      </c>
      <c r="J28" s="1"/>
    </row>
    <row r="29" spans="1:10">
      <c r="A29" s="14" t="s">
        <v>42</v>
      </c>
      <c r="B29" s="23">
        <v>1105</v>
      </c>
      <c r="C29" s="23">
        <v>1552</v>
      </c>
      <c r="D29" s="23">
        <v>358</v>
      </c>
      <c r="E29" s="127">
        <f>(B29/(B29+C29+D29))*100</f>
        <v>36.650082918739635</v>
      </c>
      <c r="F29" s="23">
        <v>39</v>
      </c>
      <c r="G29" s="23">
        <v>712</v>
      </c>
      <c r="H29" s="24">
        <v>922</v>
      </c>
      <c r="I29" s="129">
        <f>(H29/(F29+G29+H29))*100</f>
        <v>55.110579796772264</v>
      </c>
      <c r="J29" s="1"/>
    </row>
    <row r="30" spans="1:10" ht="12.75" customHeight="1">
      <c r="A30" s="564" t="s">
        <v>188</v>
      </c>
      <c r="B30" s="564"/>
      <c r="C30" s="564"/>
      <c r="D30" s="564"/>
      <c r="E30" s="564"/>
      <c r="F30" s="564"/>
      <c r="G30" s="564"/>
      <c r="H30" s="564"/>
      <c r="I30" s="564"/>
    </row>
    <row r="31" spans="1:10" ht="14.25" customHeight="1">
      <c r="A31" s="9" t="s">
        <v>43</v>
      </c>
      <c r="B31" s="10">
        <v>4081</v>
      </c>
      <c r="C31" s="10">
        <v>146</v>
      </c>
      <c r="D31" s="10">
        <v>116</v>
      </c>
      <c r="E31" s="125">
        <f>(B31/(B31+C31+D31))*100</f>
        <v>93.967303707114908</v>
      </c>
      <c r="F31" s="10">
        <v>187</v>
      </c>
      <c r="G31" s="10">
        <v>285</v>
      </c>
      <c r="H31" s="12">
        <v>4821</v>
      </c>
      <c r="I31" s="128">
        <f>(H31/(F31+G31+H31))*100</f>
        <v>91.082561874173436</v>
      </c>
    </row>
    <row r="32" spans="1:10" ht="24">
      <c r="A32" s="197" t="s">
        <v>16</v>
      </c>
      <c r="B32" s="203">
        <v>76</v>
      </c>
      <c r="C32" s="203">
        <v>4</v>
      </c>
      <c r="D32" s="203">
        <v>345</v>
      </c>
      <c r="E32" s="204">
        <f>(B32/(B32+D32))*100</f>
        <v>18.052256532066508</v>
      </c>
      <c r="F32" s="203">
        <v>35</v>
      </c>
      <c r="G32" s="203">
        <v>8</v>
      </c>
      <c r="H32" s="205">
        <v>471</v>
      </c>
      <c r="I32" s="206">
        <f>(H32/(F32+H32))*100</f>
        <v>93.083003952569172</v>
      </c>
    </row>
    <row r="33" spans="1:9">
      <c r="A33" s="14" t="s">
        <v>42</v>
      </c>
      <c r="B33" s="23">
        <v>1156</v>
      </c>
      <c r="C33" s="23">
        <v>1632</v>
      </c>
      <c r="D33" s="23">
        <v>371</v>
      </c>
      <c r="E33" s="127">
        <f>(B33/(B33+C33+D33))*100</f>
        <v>36.593858816081038</v>
      </c>
      <c r="F33" s="23">
        <v>48</v>
      </c>
      <c r="G33" s="23">
        <v>823</v>
      </c>
      <c r="H33" s="24">
        <v>955</v>
      </c>
      <c r="I33" s="129">
        <f>(H33/(F33+G33+H33))*100</f>
        <v>52.300109529025193</v>
      </c>
    </row>
    <row r="34" spans="1:9" ht="12.75" customHeight="1">
      <c r="A34" s="564" t="s">
        <v>248</v>
      </c>
      <c r="B34" s="564"/>
      <c r="C34" s="564"/>
      <c r="D34" s="564"/>
      <c r="E34" s="564"/>
      <c r="F34" s="564"/>
      <c r="G34" s="564"/>
      <c r="H34" s="564"/>
      <c r="I34" s="564"/>
    </row>
    <row r="35" spans="1:9" ht="12.75" customHeight="1">
      <c r="A35" s="9" t="s">
        <v>43</v>
      </c>
      <c r="B35" s="10">
        <v>4194</v>
      </c>
      <c r="C35" s="10">
        <v>144</v>
      </c>
      <c r="D35" s="10">
        <v>124</v>
      </c>
      <c r="E35" s="125">
        <f>(B35/(B35+C35+D35))*100</f>
        <v>93.993724787090997</v>
      </c>
      <c r="F35" s="10">
        <v>174</v>
      </c>
      <c r="G35" s="10">
        <v>276</v>
      </c>
      <c r="H35" s="12">
        <v>4991</v>
      </c>
      <c r="I35" s="128">
        <f>(H35/(F35+G35+H35))*100</f>
        <v>91.729461496048529</v>
      </c>
    </row>
    <row r="36" spans="1:9" ht="24" customHeight="1">
      <c r="A36" s="197" t="s">
        <v>16</v>
      </c>
      <c r="B36" s="203">
        <v>76</v>
      </c>
      <c r="C36" s="203">
        <v>4</v>
      </c>
      <c r="D36" s="203">
        <v>342</v>
      </c>
      <c r="E36" s="204">
        <f>(B36/(B36+D36))*100</f>
        <v>18.181818181818183</v>
      </c>
      <c r="F36" s="203">
        <v>35</v>
      </c>
      <c r="G36" s="203">
        <v>7</v>
      </c>
      <c r="H36" s="205">
        <v>482</v>
      </c>
      <c r="I36" s="206">
        <f>(H36/(F36+H36))*100</f>
        <v>93.230174081237919</v>
      </c>
    </row>
    <row r="37" spans="1:9" ht="12.75" customHeight="1">
      <c r="A37" s="14" t="s">
        <v>42</v>
      </c>
      <c r="B37" s="23">
        <v>1188</v>
      </c>
      <c r="C37" s="23">
        <v>1684</v>
      </c>
      <c r="D37" s="23">
        <v>398</v>
      </c>
      <c r="E37" s="127">
        <f>(B37/(B37+C37+D37))*100</f>
        <v>36.330275229357802</v>
      </c>
      <c r="F37" s="23">
        <v>50</v>
      </c>
      <c r="G37" s="23">
        <v>872</v>
      </c>
      <c r="H37" s="24">
        <v>982</v>
      </c>
      <c r="I37" s="129">
        <f>(H37/(F37+G37+H37))*100</f>
        <v>51.575630252100844</v>
      </c>
    </row>
    <row r="38" spans="1:9" ht="12.75" customHeight="1">
      <c r="A38" s="564" t="s">
        <v>516</v>
      </c>
      <c r="B38" s="564"/>
      <c r="C38" s="564"/>
      <c r="D38" s="564"/>
      <c r="E38" s="564"/>
      <c r="F38" s="564"/>
      <c r="G38" s="564"/>
      <c r="H38" s="564"/>
      <c r="I38" s="564"/>
    </row>
    <row r="39" spans="1:9" ht="12.75" customHeight="1">
      <c r="A39" s="9" t="s">
        <v>43</v>
      </c>
      <c r="B39" s="10">
        <v>4022</v>
      </c>
      <c r="C39" s="10">
        <v>129</v>
      </c>
      <c r="D39" s="10">
        <v>113</v>
      </c>
      <c r="E39" s="125">
        <f>(B39/(B39+C39+D39))*100</f>
        <v>94.324577861163235</v>
      </c>
      <c r="F39" s="10">
        <v>178</v>
      </c>
      <c r="G39" s="10">
        <v>268</v>
      </c>
      <c r="H39" s="12">
        <v>5159</v>
      </c>
      <c r="I39" s="128">
        <f>(H39/(F39+G39+H39))*100</f>
        <v>92.042818911685998</v>
      </c>
    </row>
    <row r="40" spans="1:9" ht="24" customHeight="1">
      <c r="A40" s="197" t="s">
        <v>16</v>
      </c>
      <c r="B40" s="203">
        <v>76</v>
      </c>
      <c r="C40" s="203">
        <v>5</v>
      </c>
      <c r="D40" s="203">
        <v>364</v>
      </c>
      <c r="E40" s="204">
        <f>(B40/(B40+D40))*100</f>
        <v>17.272727272727273</v>
      </c>
      <c r="F40" s="203">
        <v>34</v>
      </c>
      <c r="G40" s="203">
        <v>7</v>
      </c>
      <c r="H40" s="205">
        <v>479</v>
      </c>
      <c r="I40" s="206">
        <f>(H40/(F40+H40))*100</f>
        <v>93.372319688109158</v>
      </c>
    </row>
    <row r="41" spans="1:9" ht="12.75" customHeight="1">
      <c r="A41" s="9" t="s">
        <v>42</v>
      </c>
      <c r="B41" s="10">
        <v>1106</v>
      </c>
      <c r="C41" s="10">
        <v>1774</v>
      </c>
      <c r="D41" s="10">
        <v>408</v>
      </c>
      <c r="E41" s="125">
        <f>(B41/(B41+C41+D41))*100</f>
        <v>33.637469586374699</v>
      </c>
      <c r="F41" s="10">
        <v>60</v>
      </c>
      <c r="G41" s="10">
        <v>919</v>
      </c>
      <c r="H41" s="12">
        <v>999</v>
      </c>
      <c r="I41" s="128">
        <f>(H41/(F41+G41+H41))*100</f>
        <v>50.505561172901928</v>
      </c>
    </row>
    <row r="42" spans="1:9" ht="24" customHeight="1">
      <c r="A42" s="282" t="s">
        <v>518</v>
      </c>
      <c r="B42" s="472">
        <v>313</v>
      </c>
      <c r="C42" s="472">
        <v>18</v>
      </c>
      <c r="D42" s="472">
        <v>19</v>
      </c>
      <c r="E42" s="473">
        <f>(B42/(B42+D42))*100</f>
        <v>94.277108433734938</v>
      </c>
      <c r="F42" s="472">
        <v>1</v>
      </c>
      <c r="G42" s="472">
        <v>20</v>
      </c>
      <c r="H42" s="474">
        <v>51</v>
      </c>
      <c r="I42" s="475">
        <f>(H42/(F42+H42))*100</f>
        <v>98.076923076923066</v>
      </c>
    </row>
    <row r="43" spans="1:9" ht="71.25" customHeight="1">
      <c r="A43" s="506" t="s">
        <v>519</v>
      </c>
      <c r="B43" s="506"/>
      <c r="C43" s="506"/>
      <c r="D43" s="506"/>
      <c r="E43" s="506"/>
      <c r="F43" s="506"/>
      <c r="G43" s="506"/>
      <c r="H43" s="506"/>
      <c r="I43" s="506"/>
    </row>
  </sheetData>
  <mergeCells count="16">
    <mergeCell ref="A43:I43"/>
    <mergeCell ref="A2:I2"/>
    <mergeCell ref="A18:I18"/>
    <mergeCell ref="A14:I14"/>
    <mergeCell ref="A10:I10"/>
    <mergeCell ref="A3:A5"/>
    <mergeCell ref="B3:E3"/>
    <mergeCell ref="F3:I3"/>
    <mergeCell ref="A6:I6"/>
    <mergeCell ref="B5:D5"/>
    <mergeCell ref="F5:H5"/>
    <mergeCell ref="A26:I26"/>
    <mergeCell ref="A34:I34"/>
    <mergeCell ref="A30:I30"/>
    <mergeCell ref="A22:I22"/>
    <mergeCell ref="A38:I38"/>
  </mergeCells>
  <phoneticPr fontId="53" type="noConversion"/>
  <hyperlinks>
    <hyperlink ref="A1" location="Inhalt!A1" display="Zurück zum Inhalt"/>
  </hyperlinks>
  <pageMargins left="0.70866141732283472" right="0.70866141732283472" top="0.78740157480314965" bottom="0.78740157480314965" header="0.31496062992125984" footer="0.31496062992125984"/>
  <pageSetup paperSize="9" scale="66" orientation="portrait" r:id="rId1"/>
  <headerFooter scaleWithDoc="0">
    <oddHeader>&amp;CBildungsbericht 2014 - (Web-)Tabellen F1</oddHeader>
  </headerFooter>
  <ignoredErrors>
    <ignoredError sqref="A8:I21 A24:I33" formula="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0">
    <tabColor theme="0" tint="-0.249977111117893"/>
    <pageSetUpPr fitToPage="1"/>
  </sheetPr>
  <dimension ref="A1:W132"/>
  <sheetViews>
    <sheetView showGridLines="0" zoomScaleNormal="100" workbookViewId="0"/>
  </sheetViews>
  <sheetFormatPr baseColWidth="10" defaultRowHeight="12.75"/>
  <cols>
    <col min="1" max="1" width="22" customWidth="1"/>
    <col min="2" max="2" width="10.140625" customWidth="1"/>
    <col min="3" max="3" width="11.85546875" customWidth="1"/>
    <col min="4" max="4" width="11" customWidth="1"/>
    <col min="5" max="5" width="11.140625" customWidth="1"/>
    <col min="6" max="6" width="10.7109375" customWidth="1"/>
    <col min="7" max="8" width="9.28515625" customWidth="1"/>
  </cols>
  <sheetData>
    <row r="1" spans="1:8">
      <c r="A1" s="155" t="s">
        <v>522</v>
      </c>
    </row>
    <row r="2" spans="1:8" ht="25.5" customHeight="1">
      <c r="A2" s="570" t="s">
        <v>508</v>
      </c>
      <c r="B2" s="570"/>
      <c r="C2" s="570"/>
      <c r="D2" s="570"/>
      <c r="E2" s="570"/>
      <c r="F2" s="570"/>
      <c r="G2" s="571"/>
      <c r="H2" s="571"/>
    </row>
    <row r="3" spans="1:8" ht="38.25" customHeight="1">
      <c r="A3" s="502" t="s">
        <v>61</v>
      </c>
      <c r="B3" s="156" t="s">
        <v>2</v>
      </c>
      <c r="C3" s="509" t="s">
        <v>175</v>
      </c>
      <c r="D3" s="565"/>
      <c r="E3" s="509" t="s">
        <v>21</v>
      </c>
      <c r="F3" s="565"/>
      <c r="G3" s="509" t="s">
        <v>64</v>
      </c>
      <c r="H3" s="510"/>
    </row>
    <row r="4" spans="1:8">
      <c r="A4" s="503"/>
      <c r="B4" s="572" t="s">
        <v>0</v>
      </c>
      <c r="C4" s="573"/>
      <c r="D4" s="96" t="s">
        <v>1</v>
      </c>
      <c r="E4" s="95" t="s">
        <v>0</v>
      </c>
      <c r="F4" s="96" t="s">
        <v>1</v>
      </c>
      <c r="G4" s="95" t="s">
        <v>0</v>
      </c>
      <c r="H4" s="97" t="s">
        <v>1</v>
      </c>
    </row>
    <row r="5" spans="1:8">
      <c r="A5" s="569" t="s">
        <v>178</v>
      </c>
      <c r="B5" s="569"/>
      <c r="C5" s="569"/>
      <c r="D5" s="569"/>
      <c r="E5" s="569"/>
      <c r="F5" s="569"/>
      <c r="G5" s="569"/>
      <c r="H5" s="569"/>
    </row>
    <row r="6" spans="1:8">
      <c r="A6" s="5" t="s">
        <v>2</v>
      </c>
      <c r="B6" s="81">
        <v>9134</v>
      </c>
      <c r="C6" s="66">
        <v>4431</v>
      </c>
      <c r="D6" s="68">
        <v>48.5</v>
      </c>
      <c r="E6" s="66">
        <v>4613</v>
      </c>
      <c r="F6" s="68">
        <v>50.5</v>
      </c>
      <c r="G6" s="67">
        <v>90</v>
      </c>
      <c r="H6" s="69">
        <v>1</v>
      </c>
    </row>
    <row r="7" spans="1:8">
      <c r="A7" s="145" t="s">
        <v>45</v>
      </c>
      <c r="B7" s="146">
        <v>1409</v>
      </c>
      <c r="C7" s="157">
        <v>491</v>
      </c>
      <c r="D7" s="158">
        <v>34.799999999999997</v>
      </c>
      <c r="E7" s="157">
        <v>907</v>
      </c>
      <c r="F7" s="158">
        <v>64.400000000000006</v>
      </c>
      <c r="G7" s="159">
        <v>11</v>
      </c>
      <c r="H7" s="160">
        <v>0.8</v>
      </c>
    </row>
    <row r="8" spans="1:8">
      <c r="A8" s="5" t="s">
        <v>46</v>
      </c>
      <c r="B8" s="81">
        <v>1470</v>
      </c>
      <c r="C8" s="66">
        <v>980</v>
      </c>
      <c r="D8" s="68">
        <v>66.7</v>
      </c>
      <c r="E8" s="66">
        <v>476</v>
      </c>
      <c r="F8" s="68">
        <v>32.4</v>
      </c>
      <c r="G8" s="67">
        <v>14</v>
      </c>
      <c r="H8" s="69">
        <v>1</v>
      </c>
    </row>
    <row r="9" spans="1:8">
      <c r="A9" s="145" t="s">
        <v>47</v>
      </c>
      <c r="B9" s="146">
        <v>413</v>
      </c>
      <c r="C9" s="157">
        <v>134</v>
      </c>
      <c r="D9" s="158">
        <v>32.4</v>
      </c>
      <c r="E9" s="157">
        <v>275</v>
      </c>
      <c r="F9" s="158">
        <v>66.599999999999994</v>
      </c>
      <c r="G9" s="159">
        <v>4</v>
      </c>
      <c r="H9" s="161">
        <v>1</v>
      </c>
    </row>
    <row r="10" spans="1:8">
      <c r="A10" s="5" t="s">
        <v>48</v>
      </c>
      <c r="B10" s="81">
        <v>168</v>
      </c>
      <c r="C10" s="66">
        <v>82</v>
      </c>
      <c r="D10" s="68">
        <v>48.8</v>
      </c>
      <c r="E10" s="66">
        <v>86</v>
      </c>
      <c r="F10" s="68">
        <v>51.2</v>
      </c>
      <c r="G10" s="75" t="s">
        <v>44</v>
      </c>
      <c r="H10" s="71" t="s">
        <v>44</v>
      </c>
    </row>
    <row r="11" spans="1:8">
      <c r="A11" s="145" t="s">
        <v>49</v>
      </c>
      <c r="B11" s="146">
        <v>152</v>
      </c>
      <c r="C11" s="157">
        <v>36</v>
      </c>
      <c r="D11" s="158">
        <v>23.7</v>
      </c>
      <c r="E11" s="157">
        <v>116</v>
      </c>
      <c r="F11" s="158">
        <v>76.3</v>
      </c>
      <c r="G11" s="159" t="s">
        <v>44</v>
      </c>
      <c r="H11" s="160" t="s">
        <v>44</v>
      </c>
    </row>
    <row r="12" spans="1:8">
      <c r="A12" s="5" t="s">
        <v>50</v>
      </c>
      <c r="B12" s="81">
        <v>285</v>
      </c>
      <c r="C12" s="66">
        <v>42</v>
      </c>
      <c r="D12" s="68">
        <v>14.7</v>
      </c>
      <c r="E12" s="66">
        <v>240</v>
      </c>
      <c r="F12" s="68">
        <v>84.2</v>
      </c>
      <c r="G12" s="67">
        <v>3</v>
      </c>
      <c r="H12" s="69">
        <v>1.1000000000000001</v>
      </c>
    </row>
    <row r="13" spans="1:8">
      <c r="A13" s="145" t="s">
        <v>51</v>
      </c>
      <c r="B13" s="146">
        <v>709</v>
      </c>
      <c r="C13" s="157">
        <v>324</v>
      </c>
      <c r="D13" s="158">
        <v>45.7</v>
      </c>
      <c r="E13" s="157">
        <v>377</v>
      </c>
      <c r="F13" s="158">
        <v>53.2</v>
      </c>
      <c r="G13" s="159">
        <v>8</v>
      </c>
      <c r="H13" s="160">
        <v>1.1000000000000001</v>
      </c>
    </row>
    <row r="14" spans="1:8" ht="12.75" customHeight="1">
      <c r="A14" s="5" t="s">
        <v>52</v>
      </c>
      <c r="B14" s="81">
        <v>245</v>
      </c>
      <c r="C14" s="66">
        <v>155</v>
      </c>
      <c r="D14" s="68">
        <v>63.3</v>
      </c>
      <c r="E14" s="66">
        <v>85</v>
      </c>
      <c r="F14" s="68">
        <v>34.700000000000003</v>
      </c>
      <c r="G14" s="67">
        <v>5</v>
      </c>
      <c r="H14" s="69">
        <v>2</v>
      </c>
    </row>
    <row r="15" spans="1:8">
      <c r="A15" s="145" t="s">
        <v>53</v>
      </c>
      <c r="B15" s="146">
        <v>701</v>
      </c>
      <c r="C15" s="157">
        <v>239</v>
      </c>
      <c r="D15" s="158">
        <v>34.1</v>
      </c>
      <c r="E15" s="157">
        <v>455</v>
      </c>
      <c r="F15" s="158">
        <v>64.900000000000006</v>
      </c>
      <c r="G15" s="159">
        <v>7</v>
      </c>
      <c r="H15" s="160">
        <v>1</v>
      </c>
    </row>
    <row r="16" spans="1:8">
      <c r="A16" s="5" t="s">
        <v>54</v>
      </c>
      <c r="B16" s="81">
        <v>1723</v>
      </c>
      <c r="C16" s="66">
        <v>861</v>
      </c>
      <c r="D16" s="68">
        <v>50</v>
      </c>
      <c r="E16" s="66">
        <v>847</v>
      </c>
      <c r="F16" s="68">
        <v>49.2</v>
      </c>
      <c r="G16" s="67">
        <v>15</v>
      </c>
      <c r="H16" s="69">
        <v>0.9</v>
      </c>
    </row>
    <row r="17" spans="1:23">
      <c r="A17" s="145" t="s">
        <v>55</v>
      </c>
      <c r="B17" s="146">
        <v>466</v>
      </c>
      <c r="C17" s="157">
        <v>295</v>
      </c>
      <c r="D17" s="158">
        <v>63.3</v>
      </c>
      <c r="E17" s="157">
        <v>168</v>
      </c>
      <c r="F17" s="158">
        <v>36.1</v>
      </c>
      <c r="G17" s="159">
        <v>3</v>
      </c>
      <c r="H17" s="160">
        <v>0.6</v>
      </c>
    </row>
    <row r="18" spans="1:23">
      <c r="A18" s="5" t="s">
        <v>56</v>
      </c>
      <c r="B18" s="81">
        <v>167</v>
      </c>
      <c r="C18" s="66">
        <v>62</v>
      </c>
      <c r="D18" s="68">
        <v>37.1</v>
      </c>
      <c r="E18" s="66">
        <v>102</v>
      </c>
      <c r="F18" s="68">
        <v>61.1</v>
      </c>
      <c r="G18" s="67">
        <v>3</v>
      </c>
      <c r="H18" s="69">
        <v>1.8</v>
      </c>
    </row>
    <row r="19" spans="1:23">
      <c r="A19" s="145" t="s">
        <v>57</v>
      </c>
      <c r="B19" s="146">
        <v>445</v>
      </c>
      <c r="C19" s="157">
        <v>237</v>
      </c>
      <c r="D19" s="158">
        <v>53.3</v>
      </c>
      <c r="E19" s="157">
        <v>202</v>
      </c>
      <c r="F19" s="158">
        <v>45.4</v>
      </c>
      <c r="G19" s="159">
        <v>6</v>
      </c>
      <c r="H19" s="160">
        <v>1.3</v>
      </c>
    </row>
    <row r="20" spans="1:23">
      <c r="A20" s="5" t="s">
        <v>58</v>
      </c>
      <c r="B20" s="81">
        <v>336</v>
      </c>
      <c r="C20" s="66">
        <v>212</v>
      </c>
      <c r="D20" s="68">
        <v>63.1</v>
      </c>
      <c r="E20" s="66">
        <v>120</v>
      </c>
      <c r="F20" s="68">
        <v>35.700000000000003</v>
      </c>
      <c r="G20" s="67">
        <v>4</v>
      </c>
      <c r="H20" s="69">
        <v>1.2</v>
      </c>
    </row>
    <row r="21" spans="1:23">
      <c r="A21" s="145" t="s">
        <v>59</v>
      </c>
      <c r="B21" s="146">
        <v>188</v>
      </c>
      <c r="C21" s="157">
        <v>80</v>
      </c>
      <c r="D21" s="158">
        <v>42.6</v>
      </c>
      <c r="E21" s="157">
        <v>104</v>
      </c>
      <c r="F21" s="158">
        <v>55.3</v>
      </c>
      <c r="G21" s="159">
        <v>4</v>
      </c>
      <c r="H21" s="160">
        <v>2.1</v>
      </c>
    </row>
    <row r="22" spans="1:23">
      <c r="A22" s="5" t="s">
        <v>60</v>
      </c>
      <c r="B22" s="81">
        <v>257</v>
      </c>
      <c r="C22" s="66">
        <v>201</v>
      </c>
      <c r="D22" s="68">
        <v>78.2</v>
      </c>
      <c r="E22" s="66">
        <v>53</v>
      </c>
      <c r="F22" s="68">
        <v>20.6</v>
      </c>
      <c r="G22" s="67">
        <v>3</v>
      </c>
      <c r="H22" s="69">
        <v>1.2</v>
      </c>
    </row>
    <row r="23" spans="1:23">
      <c r="A23" s="569" t="s">
        <v>177</v>
      </c>
      <c r="B23" s="569"/>
      <c r="C23" s="569"/>
      <c r="D23" s="569"/>
      <c r="E23" s="569"/>
      <c r="F23" s="569"/>
      <c r="G23" s="569"/>
      <c r="H23" s="569"/>
    </row>
    <row r="24" spans="1:23" ht="13.5">
      <c r="A24" s="5" t="s">
        <v>144</v>
      </c>
      <c r="B24" s="81">
        <v>9344</v>
      </c>
      <c r="C24" s="66">
        <v>4487</v>
      </c>
      <c r="D24" s="68">
        <v>48.020119863013697</v>
      </c>
      <c r="E24" s="66">
        <v>4766</v>
      </c>
      <c r="F24" s="68">
        <v>51.005993150684937</v>
      </c>
      <c r="G24" s="67">
        <v>91</v>
      </c>
      <c r="H24" s="69">
        <v>0.97388698630136994</v>
      </c>
    </row>
    <row r="25" spans="1:23">
      <c r="A25" s="145" t="s">
        <v>45</v>
      </c>
      <c r="B25" s="146">
        <v>1500</v>
      </c>
      <c r="C25" s="159">
        <v>565</v>
      </c>
      <c r="D25" s="158">
        <v>37.666666666666664</v>
      </c>
      <c r="E25" s="159">
        <v>924</v>
      </c>
      <c r="F25" s="158">
        <v>61.6</v>
      </c>
      <c r="G25" s="159">
        <v>11</v>
      </c>
      <c r="H25" s="160">
        <v>0.73333333333333328</v>
      </c>
    </row>
    <row r="26" spans="1:23">
      <c r="A26" s="5" t="s">
        <v>46</v>
      </c>
      <c r="B26" s="81">
        <v>1550</v>
      </c>
      <c r="C26" s="66">
        <v>1045</v>
      </c>
      <c r="D26" s="68">
        <v>67.41935483870968</v>
      </c>
      <c r="E26" s="67">
        <v>491</v>
      </c>
      <c r="F26" s="68">
        <v>31.677419354838708</v>
      </c>
      <c r="G26" s="67">
        <v>14</v>
      </c>
      <c r="H26" s="69">
        <v>0.90322580645161299</v>
      </c>
      <c r="J26" s="16"/>
    </row>
    <row r="27" spans="1:23">
      <c r="A27" s="145" t="s">
        <v>47</v>
      </c>
      <c r="B27" s="146">
        <v>480</v>
      </c>
      <c r="C27" s="159">
        <v>189</v>
      </c>
      <c r="D27" s="158">
        <v>39.375</v>
      </c>
      <c r="E27" s="159">
        <v>287</v>
      </c>
      <c r="F27" s="158">
        <v>59.791666666666664</v>
      </c>
      <c r="G27" s="159">
        <v>4</v>
      </c>
      <c r="H27" s="161">
        <v>0.83333333333333337</v>
      </c>
      <c r="J27" s="16"/>
      <c r="K27" s="16"/>
      <c r="L27" s="16"/>
      <c r="M27" s="16"/>
      <c r="N27" s="16"/>
      <c r="O27" s="16"/>
      <c r="P27" s="16"/>
      <c r="Q27" s="16"/>
      <c r="T27" s="16"/>
      <c r="V27" s="16"/>
      <c r="W27" s="16"/>
    </row>
    <row r="28" spans="1:23" ht="15">
      <c r="A28" s="5" t="s">
        <v>48</v>
      </c>
      <c r="B28" s="81">
        <v>173</v>
      </c>
      <c r="C28" s="67">
        <v>82</v>
      </c>
      <c r="D28" s="68">
        <v>47.398843930635834</v>
      </c>
      <c r="E28" s="67">
        <v>91</v>
      </c>
      <c r="F28" s="68">
        <v>52.601156069364166</v>
      </c>
      <c r="G28" s="75" t="s">
        <v>44</v>
      </c>
      <c r="H28" s="71" t="s">
        <v>44</v>
      </c>
      <c r="J28" s="25"/>
      <c r="M28" s="28"/>
    </row>
    <row r="29" spans="1:23" ht="15">
      <c r="A29" s="145" t="s">
        <v>49</v>
      </c>
      <c r="B29" s="146">
        <v>154</v>
      </c>
      <c r="C29" s="159">
        <v>26</v>
      </c>
      <c r="D29" s="158">
        <v>16.883116883116884</v>
      </c>
      <c r="E29" s="159">
        <v>128</v>
      </c>
      <c r="F29" s="158">
        <v>83.116883116883116</v>
      </c>
      <c r="G29" s="159" t="s">
        <v>44</v>
      </c>
      <c r="H29" s="160" t="s">
        <v>44</v>
      </c>
      <c r="J29" s="25"/>
      <c r="K29" s="27"/>
      <c r="L29" s="25"/>
      <c r="M29" s="28"/>
      <c r="N29" s="25"/>
      <c r="O29" s="28"/>
      <c r="P29" s="25"/>
      <c r="Q29" s="28"/>
      <c r="R29" s="26"/>
      <c r="T29" s="25"/>
      <c r="W29" s="28"/>
    </row>
    <row r="30" spans="1:23" ht="15">
      <c r="A30" s="5" t="s">
        <v>50</v>
      </c>
      <c r="B30" s="81">
        <v>324</v>
      </c>
      <c r="C30" s="67">
        <v>71</v>
      </c>
      <c r="D30" s="68">
        <v>21.913580246913579</v>
      </c>
      <c r="E30" s="67">
        <v>250</v>
      </c>
      <c r="F30" s="68">
        <v>77.160493827160494</v>
      </c>
      <c r="G30" s="67">
        <v>3</v>
      </c>
      <c r="H30" s="69">
        <v>0.92592592592592582</v>
      </c>
      <c r="J30" s="25"/>
      <c r="K30" s="25"/>
      <c r="L30" s="25"/>
      <c r="M30" s="28"/>
      <c r="N30" s="25"/>
      <c r="O30" s="28"/>
      <c r="P30" s="25"/>
      <c r="Q30" s="28"/>
      <c r="R30" s="26"/>
      <c r="W30" s="28"/>
    </row>
    <row r="31" spans="1:23" ht="15">
      <c r="A31" s="145" t="s">
        <v>51</v>
      </c>
      <c r="B31" s="146">
        <v>753</v>
      </c>
      <c r="C31" s="159">
        <v>367</v>
      </c>
      <c r="D31" s="158">
        <v>48.738379814077028</v>
      </c>
      <c r="E31" s="159">
        <v>377</v>
      </c>
      <c r="F31" s="158">
        <v>50.066401062417</v>
      </c>
      <c r="G31" s="159">
        <v>9</v>
      </c>
      <c r="H31" s="160">
        <v>1.1952191235059761</v>
      </c>
      <c r="J31" s="25"/>
      <c r="K31" s="25"/>
      <c r="L31" s="25"/>
      <c r="M31" s="28"/>
      <c r="N31" s="25"/>
      <c r="O31" s="28"/>
      <c r="P31" s="25"/>
      <c r="Q31" s="28"/>
      <c r="R31" s="26"/>
      <c r="W31" s="28"/>
    </row>
    <row r="32" spans="1:23" ht="12.75" customHeight="1">
      <c r="A32" s="5" t="s">
        <v>52</v>
      </c>
      <c r="B32" s="81">
        <v>227</v>
      </c>
      <c r="C32" s="67">
        <v>133</v>
      </c>
      <c r="D32" s="68">
        <v>58.590308370044056</v>
      </c>
      <c r="E32" s="67">
        <v>89</v>
      </c>
      <c r="F32" s="68">
        <v>39.207048458149778</v>
      </c>
      <c r="G32" s="67">
        <v>5</v>
      </c>
      <c r="H32" s="69">
        <v>2.2026431718061676</v>
      </c>
      <c r="J32" s="25"/>
      <c r="K32" s="25"/>
      <c r="L32" s="25"/>
      <c r="M32" s="28"/>
      <c r="N32" s="25"/>
      <c r="O32" s="28"/>
      <c r="P32" s="25"/>
      <c r="Q32" s="28"/>
      <c r="R32" s="26"/>
      <c r="W32" s="28"/>
    </row>
    <row r="33" spans="1:23" ht="15">
      <c r="A33" s="145" t="s">
        <v>53</v>
      </c>
      <c r="B33" s="146">
        <v>728</v>
      </c>
      <c r="C33" s="159">
        <v>274</v>
      </c>
      <c r="D33" s="158">
        <v>37.637362637362635</v>
      </c>
      <c r="E33" s="159">
        <v>447</v>
      </c>
      <c r="F33" s="158">
        <v>61.401098901098905</v>
      </c>
      <c r="G33" s="159">
        <v>7</v>
      </c>
      <c r="H33" s="160">
        <v>0.96153846153846156</v>
      </c>
      <c r="J33" s="25"/>
      <c r="K33" s="25"/>
      <c r="L33" s="25"/>
      <c r="M33" s="28"/>
      <c r="N33" s="25"/>
      <c r="O33" s="28"/>
      <c r="P33" s="25"/>
      <c r="Q33" s="28"/>
      <c r="R33" s="26"/>
      <c r="W33" s="28"/>
    </row>
    <row r="34" spans="1:23" ht="15">
      <c r="A34" s="5" t="s">
        <v>54</v>
      </c>
      <c r="B34" s="81">
        <v>1821</v>
      </c>
      <c r="C34" s="67">
        <v>728</v>
      </c>
      <c r="D34" s="68">
        <v>39.978034047226799</v>
      </c>
      <c r="E34" s="66">
        <v>1078</v>
      </c>
      <c r="F34" s="68">
        <v>59.198242723778137</v>
      </c>
      <c r="G34" s="67">
        <v>15</v>
      </c>
      <c r="H34" s="69">
        <v>0.82372322899505768</v>
      </c>
      <c r="J34" s="25"/>
      <c r="K34" s="25"/>
      <c r="L34" s="25"/>
      <c r="M34" s="28"/>
      <c r="N34" s="25"/>
      <c r="O34" s="28"/>
      <c r="P34" s="25"/>
      <c r="Q34" s="28"/>
      <c r="R34" s="26"/>
      <c r="W34" s="28"/>
    </row>
    <row r="35" spans="1:23" ht="15">
      <c r="A35" s="145" t="s">
        <v>55</v>
      </c>
      <c r="B35" s="146">
        <v>484</v>
      </c>
      <c r="C35" s="159">
        <v>310</v>
      </c>
      <c r="D35" s="158">
        <v>64.049586776859499</v>
      </c>
      <c r="E35" s="159">
        <v>171</v>
      </c>
      <c r="F35" s="158">
        <v>35.330578512396691</v>
      </c>
      <c r="G35" s="159">
        <v>3</v>
      </c>
      <c r="H35" s="160">
        <v>0.6198347107438017</v>
      </c>
      <c r="J35" s="25"/>
      <c r="K35" s="25"/>
      <c r="L35" s="25"/>
      <c r="M35" s="28"/>
      <c r="N35" s="25"/>
      <c r="O35" s="28"/>
      <c r="P35" s="25"/>
      <c r="Q35" s="28"/>
      <c r="R35" s="26"/>
      <c r="W35" s="28"/>
    </row>
    <row r="36" spans="1:23" ht="15">
      <c r="A36" s="5" t="s">
        <v>56</v>
      </c>
      <c r="B36" s="81">
        <v>174</v>
      </c>
      <c r="C36" s="67">
        <v>65</v>
      </c>
      <c r="D36" s="68">
        <v>37.356321839080458</v>
      </c>
      <c r="E36" s="67">
        <v>106</v>
      </c>
      <c r="F36" s="68">
        <v>60.919540229885058</v>
      </c>
      <c r="G36" s="67">
        <v>3</v>
      </c>
      <c r="H36" s="69">
        <v>1.7241379310344827</v>
      </c>
      <c r="J36" s="25"/>
      <c r="K36" s="25"/>
      <c r="L36" s="25"/>
      <c r="M36" s="28"/>
      <c r="N36" s="25"/>
      <c r="O36" s="28"/>
      <c r="P36" s="25"/>
      <c r="Q36" s="28"/>
      <c r="R36" s="26"/>
      <c r="W36" s="28"/>
    </row>
    <row r="37" spans="1:23" ht="15">
      <c r="A37" s="145" t="s">
        <v>57</v>
      </c>
      <c r="B37" s="146">
        <v>454</v>
      </c>
      <c r="C37" s="159">
        <v>266</v>
      </c>
      <c r="D37" s="158">
        <v>58.590308370044056</v>
      </c>
      <c r="E37" s="159">
        <v>182</v>
      </c>
      <c r="F37" s="158">
        <v>40.08810572687225</v>
      </c>
      <c r="G37" s="159">
        <v>6</v>
      </c>
      <c r="H37" s="160">
        <v>1.3215859030837005</v>
      </c>
      <c r="J37" s="25"/>
      <c r="K37" s="27"/>
      <c r="L37" s="25"/>
      <c r="M37" s="28"/>
      <c r="N37" s="25"/>
      <c r="O37" s="28"/>
      <c r="P37" s="25"/>
      <c r="Q37" s="28"/>
      <c r="R37" s="26"/>
      <c r="W37" s="28"/>
    </row>
    <row r="38" spans="1:23" ht="15">
      <c r="A38" s="5" t="s">
        <v>58</v>
      </c>
      <c r="B38" s="81">
        <v>332</v>
      </c>
      <c r="C38" s="67">
        <v>215</v>
      </c>
      <c r="D38" s="68">
        <v>64.759036144578303</v>
      </c>
      <c r="E38" s="67">
        <v>113</v>
      </c>
      <c r="F38" s="68">
        <v>34.036144578313255</v>
      </c>
      <c r="G38" s="67">
        <v>4</v>
      </c>
      <c r="H38" s="69">
        <v>1.2048192771084338</v>
      </c>
      <c r="J38" s="25"/>
      <c r="K38" s="25"/>
      <c r="L38" s="25"/>
      <c r="M38" s="28"/>
      <c r="N38" s="25"/>
      <c r="O38" s="28"/>
      <c r="P38" s="25"/>
      <c r="Q38" s="28"/>
      <c r="R38" s="26"/>
      <c r="W38" s="28"/>
    </row>
    <row r="39" spans="1:23" ht="15">
      <c r="A39" s="145" t="s">
        <v>59</v>
      </c>
      <c r="B39" s="146">
        <v>190</v>
      </c>
      <c r="C39" s="159">
        <v>114</v>
      </c>
      <c r="D39" s="158">
        <v>60</v>
      </c>
      <c r="E39" s="159">
        <v>72</v>
      </c>
      <c r="F39" s="158">
        <v>37.894736842105267</v>
      </c>
      <c r="G39" s="159">
        <v>4</v>
      </c>
      <c r="H39" s="160">
        <v>2.1052631578947367</v>
      </c>
      <c r="J39" s="25"/>
      <c r="K39" s="25"/>
      <c r="L39" s="25"/>
      <c r="M39" s="28"/>
      <c r="N39" s="25"/>
      <c r="O39" s="28"/>
      <c r="P39" s="25"/>
      <c r="Q39" s="28"/>
      <c r="R39" s="26"/>
      <c r="W39" s="28"/>
    </row>
    <row r="40" spans="1:23" ht="15">
      <c r="A40" s="31" t="s">
        <v>60</v>
      </c>
      <c r="B40" s="82">
        <v>257</v>
      </c>
      <c r="C40" s="72">
        <v>206</v>
      </c>
      <c r="D40" s="73">
        <v>80.155642023346303</v>
      </c>
      <c r="E40" s="72">
        <v>48</v>
      </c>
      <c r="F40" s="73">
        <v>18.677042801556421</v>
      </c>
      <c r="G40" s="72">
        <v>3</v>
      </c>
      <c r="H40" s="74">
        <v>1.1673151750972763</v>
      </c>
      <c r="J40" s="25"/>
      <c r="K40" s="25"/>
      <c r="L40" s="25"/>
      <c r="M40" s="28"/>
      <c r="N40" s="25"/>
      <c r="O40" s="28"/>
      <c r="P40" s="25"/>
      <c r="Q40" s="28"/>
      <c r="R40" s="26"/>
      <c r="W40" s="28"/>
    </row>
    <row r="41" spans="1:23">
      <c r="A41" s="569" t="s">
        <v>176</v>
      </c>
      <c r="B41" s="569"/>
      <c r="C41" s="569"/>
      <c r="D41" s="569"/>
      <c r="E41" s="569"/>
      <c r="F41" s="569"/>
      <c r="G41" s="569"/>
      <c r="H41" s="569"/>
    </row>
    <row r="42" spans="1:23" ht="12.75" customHeight="1">
      <c r="A42" s="5" t="s">
        <v>144</v>
      </c>
      <c r="B42" s="81">
        <v>9355</v>
      </c>
      <c r="C42" s="66">
        <v>4458</v>
      </c>
      <c r="D42" s="68">
        <v>47.653661143773384</v>
      </c>
      <c r="E42" s="66">
        <v>4802</v>
      </c>
      <c r="F42" s="68">
        <v>51.330839123463392</v>
      </c>
      <c r="G42" s="67">
        <v>94</v>
      </c>
      <c r="H42" s="69">
        <v>1.0048102618920363</v>
      </c>
    </row>
    <row r="43" spans="1:23" ht="12.75" customHeight="1">
      <c r="A43" s="145" t="s">
        <v>45</v>
      </c>
      <c r="B43" s="146">
        <v>1491</v>
      </c>
      <c r="C43" s="159">
        <v>547</v>
      </c>
      <c r="D43" s="158">
        <v>36.686787391012743</v>
      </c>
      <c r="E43" s="159">
        <v>933</v>
      </c>
      <c r="F43" s="158">
        <v>62.575452716297789</v>
      </c>
      <c r="G43" s="159">
        <v>11</v>
      </c>
      <c r="H43" s="160">
        <v>0.73775989268947018</v>
      </c>
    </row>
    <row r="44" spans="1:23" ht="12.75" customHeight="1">
      <c r="A44" s="5" t="s">
        <v>46</v>
      </c>
      <c r="B44" s="81">
        <v>1547</v>
      </c>
      <c r="C44" s="66">
        <v>1036</v>
      </c>
      <c r="D44" s="68">
        <v>66.968325791855193</v>
      </c>
      <c r="E44" s="67">
        <v>497</v>
      </c>
      <c r="F44" s="68">
        <v>32.126696832579185</v>
      </c>
      <c r="G44" s="67">
        <v>14</v>
      </c>
      <c r="H44" s="69">
        <v>0.90497737556561098</v>
      </c>
      <c r="J44" s="16"/>
    </row>
    <row r="45" spans="1:23" ht="12.75" customHeight="1">
      <c r="A45" s="145" t="s">
        <v>47</v>
      </c>
      <c r="B45" s="146">
        <v>478</v>
      </c>
      <c r="C45" s="159">
        <v>198</v>
      </c>
      <c r="D45" s="158">
        <v>41.422594142259413</v>
      </c>
      <c r="E45" s="159">
        <v>276</v>
      </c>
      <c r="F45" s="158">
        <v>57.740585774058573</v>
      </c>
      <c r="G45" s="159">
        <v>4</v>
      </c>
      <c r="H45" s="161">
        <v>0.83682008368200833</v>
      </c>
      <c r="J45" s="16"/>
      <c r="K45" s="16"/>
      <c r="L45" s="16"/>
      <c r="M45" s="16"/>
      <c r="N45" s="16"/>
      <c r="O45" s="16"/>
      <c r="P45" s="16"/>
      <c r="Q45" s="16"/>
      <c r="T45" s="16"/>
      <c r="V45" s="16"/>
      <c r="W45" s="16"/>
    </row>
    <row r="46" spans="1:23" ht="12.75" customHeight="1">
      <c r="A46" s="5" t="s">
        <v>48</v>
      </c>
      <c r="B46" s="81">
        <v>174</v>
      </c>
      <c r="C46" s="67">
        <v>73</v>
      </c>
      <c r="D46" s="68">
        <v>41.954022988505749</v>
      </c>
      <c r="E46" s="67">
        <v>101</v>
      </c>
      <c r="F46" s="68">
        <v>58.045977011494251</v>
      </c>
      <c r="G46" s="75" t="s">
        <v>44</v>
      </c>
      <c r="H46" s="71" t="s">
        <v>44</v>
      </c>
      <c r="J46" s="25"/>
      <c r="K46" s="27"/>
      <c r="L46" s="25"/>
      <c r="M46" s="28"/>
      <c r="N46" s="25"/>
      <c r="O46" s="28"/>
      <c r="P46" s="25"/>
      <c r="Q46" s="28"/>
      <c r="R46" s="26"/>
      <c r="T46" s="25"/>
      <c r="W46" s="28"/>
    </row>
    <row r="47" spans="1:23" ht="12.75" customHeight="1">
      <c r="A47" s="145" t="s">
        <v>49</v>
      </c>
      <c r="B47" s="146">
        <v>152</v>
      </c>
      <c r="C47" s="159">
        <v>26</v>
      </c>
      <c r="D47" s="158">
        <v>17.105263157894736</v>
      </c>
      <c r="E47" s="159">
        <v>126</v>
      </c>
      <c r="F47" s="158">
        <v>82.89473684210526</v>
      </c>
      <c r="G47" s="159" t="s">
        <v>44</v>
      </c>
      <c r="H47" s="160" t="s">
        <v>44</v>
      </c>
      <c r="J47" s="25"/>
      <c r="K47" s="27"/>
      <c r="L47" s="25"/>
      <c r="M47" s="28"/>
      <c r="N47" s="25"/>
      <c r="O47" s="28"/>
      <c r="P47" s="25"/>
      <c r="Q47" s="28"/>
      <c r="R47" s="26"/>
      <c r="T47" s="25"/>
      <c r="W47" s="28"/>
    </row>
    <row r="48" spans="1:23" ht="12.75" customHeight="1">
      <c r="A48" s="5" t="s">
        <v>50</v>
      </c>
      <c r="B48" s="81">
        <v>337</v>
      </c>
      <c r="C48" s="67">
        <v>74</v>
      </c>
      <c r="D48" s="68">
        <v>21.958456973293767</v>
      </c>
      <c r="E48" s="67">
        <v>258</v>
      </c>
      <c r="F48" s="68">
        <v>76.557863501483681</v>
      </c>
      <c r="G48" s="67">
        <v>5</v>
      </c>
      <c r="H48" s="69">
        <v>1.4836795252225521</v>
      </c>
      <c r="J48" s="25"/>
      <c r="K48" s="25"/>
      <c r="L48" s="25"/>
      <c r="M48" s="28"/>
      <c r="N48" s="25"/>
      <c r="O48" s="28"/>
      <c r="P48" s="25"/>
      <c r="Q48" s="28"/>
      <c r="R48" s="26"/>
      <c r="W48" s="28"/>
    </row>
    <row r="49" spans="1:23" ht="12.75" customHeight="1">
      <c r="A49" s="145" t="s">
        <v>51</v>
      </c>
      <c r="B49" s="146">
        <v>764</v>
      </c>
      <c r="C49" s="159">
        <v>382</v>
      </c>
      <c r="D49" s="158">
        <v>50</v>
      </c>
      <c r="E49" s="159">
        <v>373</v>
      </c>
      <c r="F49" s="158">
        <v>48.821989528795811</v>
      </c>
      <c r="G49" s="159">
        <v>9</v>
      </c>
      <c r="H49" s="160">
        <v>1.1780104712041886</v>
      </c>
      <c r="J49" s="25"/>
      <c r="K49" s="25"/>
      <c r="L49" s="25"/>
      <c r="M49" s="28"/>
      <c r="N49" s="25"/>
      <c r="O49" s="28"/>
      <c r="P49" s="25"/>
      <c r="Q49" s="28"/>
      <c r="R49" s="26"/>
      <c r="W49" s="28"/>
    </row>
    <row r="50" spans="1:23" ht="12.75" customHeight="1">
      <c r="A50" s="5" t="s">
        <v>52</v>
      </c>
      <c r="B50" s="81">
        <v>237</v>
      </c>
      <c r="C50" s="67">
        <v>145</v>
      </c>
      <c r="D50" s="68">
        <v>61.181434599156113</v>
      </c>
      <c r="E50" s="67">
        <v>87</v>
      </c>
      <c r="F50" s="68">
        <v>36.708860759493675</v>
      </c>
      <c r="G50" s="67">
        <v>5</v>
      </c>
      <c r="H50" s="69">
        <v>2.109704641350211</v>
      </c>
      <c r="J50" s="25"/>
      <c r="K50" s="25"/>
      <c r="L50" s="25"/>
      <c r="M50" s="28"/>
      <c r="N50" s="25"/>
      <c r="O50" s="28"/>
      <c r="P50" s="25"/>
      <c r="Q50" s="28"/>
      <c r="R50" s="26"/>
      <c r="W50" s="28"/>
    </row>
    <row r="51" spans="1:23" ht="12.75" customHeight="1">
      <c r="A51" s="145" t="s">
        <v>53</v>
      </c>
      <c r="B51" s="146">
        <v>718</v>
      </c>
      <c r="C51" s="159">
        <v>271</v>
      </c>
      <c r="D51" s="158">
        <v>37.743732590529248</v>
      </c>
      <c r="E51" s="159">
        <v>440</v>
      </c>
      <c r="F51" s="158">
        <v>61.281337047353759</v>
      </c>
      <c r="G51" s="159">
        <v>7</v>
      </c>
      <c r="H51" s="160">
        <v>0.97493036211699169</v>
      </c>
      <c r="J51" s="25"/>
      <c r="K51" s="25"/>
      <c r="L51" s="25"/>
      <c r="M51" s="28"/>
      <c r="N51" s="25"/>
      <c r="O51" s="28"/>
      <c r="P51" s="25"/>
      <c r="Q51" s="28"/>
      <c r="R51" s="26"/>
      <c r="W51" s="28"/>
    </row>
    <row r="52" spans="1:23" ht="12.75" customHeight="1">
      <c r="A52" s="5" t="s">
        <v>54</v>
      </c>
      <c r="B52" s="81">
        <v>1848</v>
      </c>
      <c r="C52" s="67">
        <v>725</v>
      </c>
      <c r="D52" s="68">
        <v>39.231601731601735</v>
      </c>
      <c r="E52" s="66">
        <v>1108</v>
      </c>
      <c r="F52" s="68">
        <v>59.95670995670995</v>
      </c>
      <c r="G52" s="67">
        <v>15</v>
      </c>
      <c r="H52" s="69">
        <v>0.81168831168831157</v>
      </c>
      <c r="J52" s="25"/>
      <c r="K52" s="25"/>
      <c r="L52" s="25"/>
      <c r="M52" s="28"/>
      <c r="N52" s="25"/>
      <c r="O52" s="28"/>
      <c r="P52" s="25"/>
      <c r="Q52" s="28"/>
      <c r="R52" s="26"/>
      <c r="W52" s="28"/>
    </row>
    <row r="53" spans="1:23" ht="12.75" customHeight="1">
      <c r="A53" s="145" t="s">
        <v>55</v>
      </c>
      <c r="B53" s="146">
        <v>485</v>
      </c>
      <c r="C53" s="159">
        <v>311</v>
      </c>
      <c r="D53" s="158">
        <v>64.123711340206185</v>
      </c>
      <c r="E53" s="159">
        <v>170</v>
      </c>
      <c r="F53" s="158">
        <v>35.051546391752574</v>
      </c>
      <c r="G53" s="159">
        <v>4</v>
      </c>
      <c r="H53" s="160">
        <v>0.82474226804123718</v>
      </c>
      <c r="J53" s="25"/>
      <c r="K53" s="25"/>
      <c r="L53" s="25"/>
      <c r="M53" s="28"/>
      <c r="N53" s="25"/>
      <c r="O53" s="28"/>
      <c r="P53" s="25"/>
      <c r="Q53" s="28"/>
      <c r="R53" s="26"/>
      <c r="W53" s="28"/>
    </row>
    <row r="54" spans="1:23" ht="12.75" customHeight="1">
      <c r="A54" s="5" t="s">
        <v>56</v>
      </c>
      <c r="B54" s="81">
        <v>183</v>
      </c>
      <c r="C54" s="67">
        <v>74</v>
      </c>
      <c r="D54" s="68">
        <v>40.437158469945359</v>
      </c>
      <c r="E54" s="67">
        <v>106</v>
      </c>
      <c r="F54" s="68">
        <v>57.923497267759558</v>
      </c>
      <c r="G54" s="67">
        <v>3</v>
      </c>
      <c r="H54" s="69">
        <v>1.639344262295082</v>
      </c>
      <c r="J54" s="25"/>
      <c r="K54" s="25"/>
      <c r="L54" s="25"/>
      <c r="M54" s="28"/>
      <c r="N54" s="25"/>
      <c r="O54" s="28"/>
      <c r="P54" s="25"/>
      <c r="Q54" s="28"/>
      <c r="R54" s="26"/>
      <c r="W54" s="28"/>
    </row>
    <row r="55" spans="1:23" ht="12.75" customHeight="1">
      <c r="A55" s="145" t="s">
        <v>57</v>
      </c>
      <c r="B55" s="146">
        <v>445</v>
      </c>
      <c r="C55" s="159">
        <v>263</v>
      </c>
      <c r="D55" s="158">
        <v>59.101123595505619</v>
      </c>
      <c r="E55" s="159">
        <v>176</v>
      </c>
      <c r="F55" s="158">
        <v>39.550561797752806</v>
      </c>
      <c r="G55" s="159">
        <v>6</v>
      </c>
      <c r="H55" s="160">
        <v>1.348314606741573</v>
      </c>
      <c r="J55" s="25"/>
      <c r="K55" s="27"/>
      <c r="L55" s="25"/>
      <c r="M55" s="28"/>
      <c r="N55" s="25"/>
      <c r="O55" s="28"/>
      <c r="P55" s="25"/>
      <c r="Q55" s="28"/>
      <c r="R55" s="26"/>
      <c r="W55" s="28"/>
    </row>
    <row r="56" spans="1:23" ht="12.75" customHeight="1">
      <c r="A56" s="5" t="s">
        <v>58</v>
      </c>
      <c r="B56" s="81">
        <v>331</v>
      </c>
      <c r="C56" s="67">
        <v>222</v>
      </c>
      <c r="D56" s="68">
        <v>67.069486404833839</v>
      </c>
      <c r="E56" s="67">
        <v>105</v>
      </c>
      <c r="F56" s="68">
        <v>31.722054380664655</v>
      </c>
      <c r="G56" s="67">
        <v>4</v>
      </c>
      <c r="H56" s="69">
        <v>1.2084592145015105</v>
      </c>
      <c r="J56" s="25"/>
      <c r="K56" s="25"/>
      <c r="L56" s="25"/>
      <c r="M56" s="28"/>
      <c r="N56" s="25"/>
      <c r="O56" s="28"/>
      <c r="P56" s="25"/>
      <c r="Q56" s="28"/>
      <c r="R56" s="26"/>
      <c r="W56" s="28"/>
    </row>
    <row r="57" spans="1:23" ht="12.75" customHeight="1">
      <c r="A57" s="145" t="s">
        <v>59</v>
      </c>
      <c r="B57" s="146">
        <v>183</v>
      </c>
      <c r="C57" s="159">
        <v>88</v>
      </c>
      <c r="D57" s="158">
        <v>48.087431693989068</v>
      </c>
      <c r="E57" s="159">
        <v>91</v>
      </c>
      <c r="F57" s="158">
        <v>49.72677595628415</v>
      </c>
      <c r="G57" s="159">
        <v>4</v>
      </c>
      <c r="H57" s="160">
        <v>2.1857923497267762</v>
      </c>
      <c r="J57" s="25"/>
      <c r="K57" s="25"/>
      <c r="L57" s="25"/>
      <c r="M57" s="28"/>
      <c r="N57" s="25"/>
      <c r="O57" s="28"/>
      <c r="P57" s="25"/>
      <c r="Q57" s="28"/>
      <c r="R57" s="26"/>
      <c r="W57" s="28"/>
    </row>
    <row r="58" spans="1:23" ht="12.75" customHeight="1">
      <c r="A58" s="31" t="s">
        <v>60</v>
      </c>
      <c r="B58" s="82">
        <v>259</v>
      </c>
      <c r="C58" s="72">
        <v>209</v>
      </c>
      <c r="D58" s="73">
        <v>80.6949806949807</v>
      </c>
      <c r="E58" s="72">
        <v>47</v>
      </c>
      <c r="F58" s="73">
        <v>18.146718146718147</v>
      </c>
      <c r="G58" s="72">
        <v>3</v>
      </c>
      <c r="H58" s="74">
        <v>1.1583011583011582</v>
      </c>
      <c r="J58" s="25"/>
      <c r="K58" s="25"/>
      <c r="L58" s="25"/>
      <c r="Q58" s="28"/>
      <c r="R58" s="26"/>
      <c r="W58" s="28"/>
    </row>
    <row r="59" spans="1:23" ht="12.75" customHeight="1">
      <c r="A59" s="569" t="s">
        <v>198</v>
      </c>
      <c r="B59" s="569"/>
      <c r="C59" s="569"/>
      <c r="D59" s="569"/>
      <c r="E59" s="569"/>
      <c r="F59" s="569"/>
      <c r="G59" s="569"/>
      <c r="H59" s="569"/>
      <c r="J59" s="25"/>
      <c r="K59" s="27"/>
      <c r="L59" s="105"/>
      <c r="M59" s="104"/>
      <c r="N59" s="104"/>
      <c r="O59" s="104"/>
      <c r="P59" s="104"/>
      <c r="Q59" s="28"/>
      <c r="R59" s="26"/>
      <c r="W59" s="28"/>
    </row>
    <row r="60" spans="1:23" ht="13.5">
      <c r="A60" s="5" t="s">
        <v>144</v>
      </c>
      <c r="B60" s="81">
        <v>9850</v>
      </c>
      <c r="C60" s="66">
        <v>5260</v>
      </c>
      <c r="D60" s="68">
        <v>53.4</v>
      </c>
      <c r="E60" s="66">
        <v>4428</v>
      </c>
      <c r="F60" s="68">
        <v>45</v>
      </c>
      <c r="G60" s="67">
        <v>81</v>
      </c>
      <c r="H60" s="69">
        <v>0.9</v>
      </c>
      <c r="M60" s="16"/>
      <c r="N60" s="16"/>
      <c r="O60" s="16"/>
      <c r="P60" s="16"/>
    </row>
    <row r="61" spans="1:23">
      <c r="A61" s="145" t="s">
        <v>45</v>
      </c>
      <c r="B61" s="146">
        <v>1501</v>
      </c>
      <c r="C61" s="159">
        <v>558</v>
      </c>
      <c r="D61" s="158">
        <v>37.175216522318458</v>
      </c>
      <c r="E61" s="159">
        <v>902</v>
      </c>
      <c r="F61" s="158">
        <v>60.093271152564952</v>
      </c>
      <c r="G61" s="159">
        <v>11</v>
      </c>
      <c r="H61" s="160">
        <v>0.73284477015323113</v>
      </c>
      <c r="M61" s="16"/>
      <c r="N61" s="16"/>
      <c r="O61" s="16"/>
      <c r="P61" s="16"/>
    </row>
    <row r="62" spans="1:23">
      <c r="A62" s="5" t="s">
        <v>46</v>
      </c>
      <c r="B62" s="81">
        <v>1641</v>
      </c>
      <c r="C62" s="66">
        <v>1124</v>
      </c>
      <c r="D62" s="68">
        <v>68.494820231566123</v>
      </c>
      <c r="E62" s="67">
        <v>490</v>
      </c>
      <c r="F62" s="68">
        <v>29.859841560024375</v>
      </c>
      <c r="G62" s="67">
        <v>14</v>
      </c>
      <c r="H62" s="69">
        <v>0.85313833028641073</v>
      </c>
      <c r="M62" s="16"/>
      <c r="O62" s="16"/>
    </row>
    <row r="63" spans="1:23">
      <c r="A63" s="145" t="s">
        <v>47</v>
      </c>
      <c r="B63" s="146">
        <v>531</v>
      </c>
      <c r="C63" s="159">
        <v>276</v>
      </c>
      <c r="D63" s="158">
        <v>51.977401129943502</v>
      </c>
      <c r="E63" s="159">
        <v>251</v>
      </c>
      <c r="F63" s="158">
        <v>47.269303201506588</v>
      </c>
      <c r="G63" s="159">
        <v>4</v>
      </c>
      <c r="H63" s="161">
        <v>0.75329566854990582</v>
      </c>
      <c r="M63" s="16"/>
      <c r="N63" s="16"/>
      <c r="O63" s="16"/>
      <c r="P63" s="16"/>
    </row>
    <row r="64" spans="1:23">
      <c r="A64" s="5" t="s">
        <v>48</v>
      </c>
      <c r="B64" s="81">
        <v>171</v>
      </c>
      <c r="C64" s="67">
        <v>98</v>
      </c>
      <c r="D64" s="68">
        <v>57.309941520467831</v>
      </c>
      <c r="E64" s="67">
        <v>71</v>
      </c>
      <c r="F64" s="68">
        <v>41.520467836257311</v>
      </c>
      <c r="G64" s="75">
        <v>0</v>
      </c>
      <c r="H64" s="71">
        <v>0</v>
      </c>
      <c r="M64" s="16"/>
      <c r="N64" s="16"/>
      <c r="O64" s="16"/>
      <c r="P64" s="16"/>
    </row>
    <row r="65" spans="1:23">
      <c r="A65" s="145" t="s">
        <v>49</v>
      </c>
      <c r="B65" s="146">
        <v>155</v>
      </c>
      <c r="C65" s="159">
        <v>64</v>
      </c>
      <c r="D65" s="158">
        <v>41.29032258064516</v>
      </c>
      <c r="E65" s="159">
        <v>91</v>
      </c>
      <c r="F65" s="158">
        <v>58.709677419354833</v>
      </c>
      <c r="G65" s="159">
        <v>0</v>
      </c>
      <c r="H65" s="160">
        <v>0</v>
      </c>
      <c r="M65" s="16"/>
      <c r="N65" s="16"/>
      <c r="O65" s="16"/>
      <c r="P65" s="16"/>
    </row>
    <row r="66" spans="1:23">
      <c r="A66" s="5" t="s">
        <v>50</v>
      </c>
      <c r="B66" s="81">
        <v>364</v>
      </c>
      <c r="C66" s="67">
        <v>102</v>
      </c>
      <c r="D66" s="68">
        <v>28.021978021978022</v>
      </c>
      <c r="E66" s="67">
        <v>259</v>
      </c>
      <c r="F66" s="68">
        <v>71.15384615384616</v>
      </c>
      <c r="G66" s="67">
        <v>3</v>
      </c>
      <c r="H66" s="69">
        <v>0.82417582417582425</v>
      </c>
      <c r="M66" s="16"/>
      <c r="N66" s="16"/>
      <c r="O66" s="16"/>
      <c r="P66" s="16"/>
    </row>
    <row r="67" spans="1:23">
      <c r="A67" s="145" t="s">
        <v>51</v>
      </c>
      <c r="B67" s="146">
        <v>802</v>
      </c>
      <c r="C67" s="159">
        <v>462</v>
      </c>
      <c r="D67" s="158">
        <v>57.605985037406484</v>
      </c>
      <c r="E67" s="159">
        <v>330</v>
      </c>
      <c r="F67" s="158">
        <v>41.147132169576061</v>
      </c>
      <c r="G67" s="159">
        <v>9</v>
      </c>
      <c r="H67" s="160">
        <v>1.1221945137157108</v>
      </c>
      <c r="M67" s="16"/>
      <c r="N67" s="16"/>
      <c r="O67" s="16"/>
      <c r="P67" s="16"/>
    </row>
    <row r="68" spans="1:23" ht="12.75" customHeight="1">
      <c r="A68" s="5" t="s">
        <v>52</v>
      </c>
      <c r="B68" s="81">
        <v>259</v>
      </c>
      <c r="C68" s="67">
        <v>192</v>
      </c>
      <c r="D68" s="68">
        <v>74.131274131274125</v>
      </c>
      <c r="E68" s="67">
        <v>59</v>
      </c>
      <c r="F68" s="68">
        <v>22.779922779922778</v>
      </c>
      <c r="G68" s="67">
        <v>5</v>
      </c>
      <c r="H68" s="69">
        <v>1.9305019305019304</v>
      </c>
      <c r="M68" s="16"/>
      <c r="N68" s="16"/>
      <c r="O68" s="16"/>
      <c r="P68" s="16"/>
    </row>
    <row r="69" spans="1:23">
      <c r="A69" s="145" t="s">
        <v>53</v>
      </c>
      <c r="B69" s="146">
        <v>754</v>
      </c>
      <c r="C69" s="159">
        <v>314</v>
      </c>
      <c r="D69" s="158">
        <v>41.644562334217504</v>
      </c>
      <c r="E69" s="159">
        <v>433</v>
      </c>
      <c r="F69" s="158">
        <v>57.42705570291777</v>
      </c>
      <c r="G69" s="159">
        <v>7</v>
      </c>
      <c r="H69" s="160">
        <v>0.92838196286472141</v>
      </c>
      <c r="M69" s="16"/>
      <c r="N69" s="16"/>
      <c r="O69" s="16"/>
      <c r="P69" s="16"/>
    </row>
    <row r="70" spans="1:23">
      <c r="A70" s="5" t="s">
        <v>54</v>
      </c>
      <c r="B70" s="81">
        <v>2042</v>
      </c>
      <c r="C70" s="67">
        <v>1080</v>
      </c>
      <c r="D70" s="68">
        <v>52.889324191968655</v>
      </c>
      <c r="E70" s="66">
        <v>939</v>
      </c>
      <c r="F70" s="68">
        <v>45.984329089128309</v>
      </c>
      <c r="G70" s="67">
        <v>15</v>
      </c>
      <c r="H70" s="69">
        <v>0.73457394711067581</v>
      </c>
      <c r="M70" s="16"/>
      <c r="N70" s="16"/>
      <c r="O70" s="16"/>
      <c r="P70" s="16"/>
    </row>
    <row r="71" spans="1:23">
      <c r="A71" s="145" t="s">
        <v>55</v>
      </c>
      <c r="B71" s="146">
        <v>520</v>
      </c>
      <c r="C71" s="159">
        <v>350</v>
      </c>
      <c r="D71" s="158">
        <v>67.307692307692307</v>
      </c>
      <c r="E71" s="159">
        <v>161</v>
      </c>
      <c r="F71" s="158">
        <v>30.961538461538463</v>
      </c>
      <c r="G71" s="159">
        <v>3</v>
      </c>
      <c r="H71" s="160">
        <v>0.57692307692307698</v>
      </c>
      <c r="M71" s="16"/>
      <c r="N71" s="16"/>
      <c r="O71" s="16"/>
      <c r="P71" s="16"/>
    </row>
    <row r="72" spans="1:23">
      <c r="A72" s="5" t="s">
        <v>56</v>
      </c>
      <c r="B72" s="81">
        <v>173</v>
      </c>
      <c r="C72" s="67">
        <v>66</v>
      </c>
      <c r="D72" s="68">
        <v>38.150289017341038</v>
      </c>
      <c r="E72" s="67">
        <v>104</v>
      </c>
      <c r="F72" s="68">
        <v>60.115606936416185</v>
      </c>
      <c r="G72" s="67">
        <v>3</v>
      </c>
      <c r="H72" s="69">
        <v>1.7341040462427744</v>
      </c>
      <c r="M72" s="16"/>
      <c r="N72" s="16"/>
      <c r="O72" s="16"/>
      <c r="P72" s="16"/>
    </row>
    <row r="73" spans="1:23">
      <c r="A73" s="145" t="s">
        <v>57</v>
      </c>
      <c r="B73" s="146">
        <v>548</v>
      </c>
      <c r="C73" s="159">
        <v>350</v>
      </c>
      <c r="D73" s="158">
        <v>63.868613138686136</v>
      </c>
      <c r="E73" s="159">
        <v>191</v>
      </c>
      <c r="F73" s="158">
        <v>34.854014598540147</v>
      </c>
      <c r="G73" s="159">
        <v>6</v>
      </c>
      <c r="H73" s="160">
        <v>1.0948905109489051</v>
      </c>
      <c r="M73" s="16"/>
      <c r="N73" s="16"/>
      <c r="O73" s="16"/>
      <c r="P73" s="16"/>
    </row>
    <row r="74" spans="1:23">
      <c r="A74" s="5" t="s">
        <v>58</v>
      </c>
      <c r="B74" s="81">
        <v>329</v>
      </c>
      <c r="C74" s="67">
        <v>223</v>
      </c>
      <c r="D74" s="68">
        <v>67.781155015197569</v>
      </c>
      <c r="E74" s="67">
        <v>102</v>
      </c>
      <c r="F74" s="68">
        <v>31.003039513677809</v>
      </c>
      <c r="G74" s="67">
        <v>4</v>
      </c>
      <c r="H74" s="69">
        <v>1.21580547112462</v>
      </c>
      <c r="M74" s="16"/>
      <c r="N74" s="16"/>
      <c r="O74" s="16"/>
      <c r="P74" s="16"/>
    </row>
    <row r="75" spans="1:23">
      <c r="A75" s="145" t="s">
        <v>59</v>
      </c>
      <c r="B75" s="146">
        <v>187</v>
      </c>
      <c r="C75" s="159">
        <v>92</v>
      </c>
      <c r="D75" s="158">
        <v>49.19786096256685</v>
      </c>
      <c r="E75" s="159">
        <v>86</v>
      </c>
      <c r="F75" s="158">
        <v>45.989304812834227</v>
      </c>
      <c r="G75" s="159">
        <v>4</v>
      </c>
      <c r="H75" s="160">
        <v>2.1390374331550799</v>
      </c>
      <c r="M75" s="16"/>
      <c r="N75" s="16"/>
      <c r="O75" s="16"/>
      <c r="P75" s="16"/>
    </row>
    <row r="76" spans="1:23">
      <c r="A76" s="31" t="s">
        <v>60</v>
      </c>
      <c r="B76" s="82">
        <v>258</v>
      </c>
      <c r="C76" s="72">
        <v>224</v>
      </c>
      <c r="D76" s="73">
        <v>86.821705426356587</v>
      </c>
      <c r="E76" s="72">
        <v>29</v>
      </c>
      <c r="F76" s="73">
        <v>11.24031007751938</v>
      </c>
      <c r="G76" s="72">
        <v>3</v>
      </c>
      <c r="H76" s="74">
        <v>1.1627906976744187</v>
      </c>
      <c r="M76" s="104"/>
      <c r="N76" s="104"/>
      <c r="O76" s="104"/>
      <c r="P76" s="104"/>
    </row>
    <row r="77" spans="1:23" ht="12.75" customHeight="1">
      <c r="A77" s="569" t="s">
        <v>215</v>
      </c>
      <c r="B77" s="569"/>
      <c r="C77" s="569"/>
      <c r="D77" s="569"/>
      <c r="E77" s="569"/>
      <c r="F77" s="569"/>
      <c r="G77" s="569"/>
      <c r="H77" s="569"/>
      <c r="J77" s="25"/>
      <c r="K77" s="27"/>
      <c r="L77" s="258"/>
      <c r="M77" s="104"/>
      <c r="N77" s="104"/>
      <c r="O77" s="104"/>
      <c r="P77" s="104"/>
      <c r="Q77" s="28"/>
      <c r="R77" s="26"/>
      <c r="W77" s="28"/>
    </row>
    <row r="78" spans="1:23" ht="13.5">
      <c r="A78" s="5" t="s">
        <v>144</v>
      </c>
      <c r="B78" s="81">
        <v>9876</v>
      </c>
      <c r="C78" s="66">
        <v>5282</v>
      </c>
      <c r="D78" s="68">
        <v>53.483191575536658</v>
      </c>
      <c r="E78" s="66">
        <v>4432</v>
      </c>
      <c r="F78" s="68">
        <v>44.876468205751316</v>
      </c>
      <c r="G78" s="67">
        <v>91</v>
      </c>
      <c r="H78" s="69">
        <v>0.9214256784123126</v>
      </c>
      <c r="J78" s="259"/>
      <c r="M78" s="16"/>
      <c r="N78" s="16"/>
      <c r="O78" s="16"/>
      <c r="P78" s="16"/>
    </row>
    <row r="79" spans="1:23">
      <c r="A79" s="145" t="s">
        <v>45</v>
      </c>
      <c r="B79" s="146">
        <v>1533</v>
      </c>
      <c r="C79" s="159">
        <v>591</v>
      </c>
      <c r="D79" s="158">
        <v>38.551859099804304</v>
      </c>
      <c r="E79" s="159">
        <v>900</v>
      </c>
      <c r="F79" s="158">
        <v>58.708414872798429</v>
      </c>
      <c r="G79" s="159">
        <v>11</v>
      </c>
      <c r="H79" s="160">
        <v>0.7175472928897586</v>
      </c>
      <c r="M79" s="16"/>
      <c r="N79" s="16"/>
      <c r="O79" s="16"/>
      <c r="P79" s="16"/>
    </row>
    <row r="80" spans="1:23">
      <c r="A80" s="5" t="s">
        <v>46</v>
      </c>
      <c r="B80" s="81">
        <v>1646</v>
      </c>
      <c r="C80" s="66">
        <v>1127</v>
      </c>
      <c r="D80" s="68">
        <v>68.469015795868771</v>
      </c>
      <c r="E80" s="67">
        <v>492</v>
      </c>
      <c r="F80" s="68">
        <v>29.890643985419196</v>
      </c>
      <c r="G80" s="67">
        <v>14</v>
      </c>
      <c r="H80" s="69">
        <v>0.85054678007290396</v>
      </c>
      <c r="M80" s="16"/>
      <c r="O80" s="16"/>
    </row>
    <row r="81" spans="1:23">
      <c r="A81" s="145" t="s">
        <v>47</v>
      </c>
      <c r="B81" s="146">
        <v>524</v>
      </c>
      <c r="C81" s="159">
        <v>270</v>
      </c>
      <c r="D81" s="158">
        <v>51.526717557251914</v>
      </c>
      <c r="E81" s="159">
        <v>250</v>
      </c>
      <c r="F81" s="158">
        <v>47.709923664122137</v>
      </c>
      <c r="G81" s="159">
        <v>4</v>
      </c>
      <c r="H81" s="160">
        <v>0.76335877862595414</v>
      </c>
      <c r="M81" s="16"/>
      <c r="N81" s="16"/>
      <c r="O81" s="16"/>
      <c r="P81" s="16"/>
    </row>
    <row r="82" spans="1:23">
      <c r="A82" s="5" t="s">
        <v>48</v>
      </c>
      <c r="B82" s="81">
        <v>171</v>
      </c>
      <c r="C82" s="67">
        <v>98</v>
      </c>
      <c r="D82" s="68">
        <v>57.309941520467831</v>
      </c>
      <c r="E82" s="67">
        <v>71</v>
      </c>
      <c r="F82" s="68">
        <v>41.520467836257311</v>
      </c>
      <c r="G82" s="207" t="s">
        <v>44</v>
      </c>
      <c r="H82" s="30" t="s">
        <v>44</v>
      </c>
      <c r="M82" s="16"/>
      <c r="N82" s="16"/>
      <c r="O82" s="16"/>
      <c r="P82" s="16"/>
    </row>
    <row r="83" spans="1:23">
      <c r="A83" s="145" t="s">
        <v>49</v>
      </c>
      <c r="B83" s="146">
        <v>153</v>
      </c>
      <c r="C83" s="159">
        <v>65</v>
      </c>
      <c r="D83" s="158">
        <v>42.483660130718953</v>
      </c>
      <c r="E83" s="159">
        <v>88</v>
      </c>
      <c r="F83" s="158">
        <v>57.51633986928104</v>
      </c>
      <c r="G83" s="165" t="s">
        <v>44</v>
      </c>
      <c r="H83" s="163" t="s">
        <v>44</v>
      </c>
      <c r="M83" s="16"/>
      <c r="N83" s="16"/>
      <c r="O83" s="16"/>
      <c r="P83" s="16"/>
    </row>
    <row r="84" spans="1:23">
      <c r="A84" s="5" t="s">
        <v>50</v>
      </c>
      <c r="B84" s="81">
        <v>356</v>
      </c>
      <c r="C84" s="67">
        <v>101</v>
      </c>
      <c r="D84" s="68">
        <v>28.370786516853936</v>
      </c>
      <c r="E84" s="67">
        <v>252</v>
      </c>
      <c r="F84" s="68">
        <v>70.786516853932582</v>
      </c>
      <c r="G84" s="67">
        <v>3</v>
      </c>
      <c r="H84" s="69">
        <v>0.84269662921348309</v>
      </c>
      <c r="M84" s="16"/>
      <c r="N84" s="16"/>
      <c r="O84" s="16"/>
      <c r="P84" s="16"/>
    </row>
    <row r="85" spans="1:23">
      <c r="A85" s="145" t="s">
        <v>51</v>
      </c>
      <c r="B85" s="146">
        <v>804</v>
      </c>
      <c r="C85" s="159">
        <v>461</v>
      </c>
      <c r="D85" s="158">
        <v>57.338308457711442</v>
      </c>
      <c r="E85" s="159">
        <v>333</v>
      </c>
      <c r="F85" s="158">
        <v>41.417910447761194</v>
      </c>
      <c r="G85" s="159">
        <v>9</v>
      </c>
      <c r="H85" s="160">
        <v>1.1194029850746268</v>
      </c>
      <c r="M85" s="16"/>
      <c r="N85" s="16"/>
      <c r="O85" s="16"/>
      <c r="P85" s="16"/>
    </row>
    <row r="86" spans="1:23" ht="12.75" customHeight="1">
      <c r="A86" s="5" t="s">
        <v>52</v>
      </c>
      <c r="B86" s="81">
        <v>260</v>
      </c>
      <c r="C86" s="67">
        <v>192</v>
      </c>
      <c r="D86" s="68">
        <v>73.846153846153854</v>
      </c>
      <c r="E86" s="67">
        <v>59</v>
      </c>
      <c r="F86" s="68">
        <v>22.692307692307693</v>
      </c>
      <c r="G86" s="67">
        <v>5</v>
      </c>
      <c r="H86" s="69">
        <v>1.9230769230769231</v>
      </c>
      <c r="M86" s="16"/>
      <c r="N86" s="16"/>
      <c r="O86" s="16"/>
      <c r="P86" s="16"/>
    </row>
    <row r="87" spans="1:23">
      <c r="A87" s="145" t="s">
        <v>53</v>
      </c>
      <c r="B87" s="146">
        <v>757</v>
      </c>
      <c r="C87" s="159">
        <v>315</v>
      </c>
      <c r="D87" s="158">
        <v>41.611624834874505</v>
      </c>
      <c r="E87" s="159">
        <v>434</v>
      </c>
      <c r="F87" s="158">
        <v>57.331571994715979</v>
      </c>
      <c r="G87" s="159">
        <v>7</v>
      </c>
      <c r="H87" s="160">
        <v>0.92470277410832236</v>
      </c>
      <c r="M87" s="16"/>
      <c r="N87" s="16"/>
      <c r="O87" s="16"/>
      <c r="P87" s="16"/>
    </row>
    <row r="88" spans="1:23">
      <c r="A88" s="5" t="s">
        <v>54</v>
      </c>
      <c r="B88" s="81">
        <v>2041</v>
      </c>
      <c r="C88" s="67">
        <v>1079</v>
      </c>
      <c r="D88" s="68">
        <v>52.866242038216562</v>
      </c>
      <c r="E88" s="66">
        <v>941</v>
      </c>
      <c r="F88" s="68">
        <v>46.10485056344929</v>
      </c>
      <c r="G88" s="67">
        <v>15</v>
      </c>
      <c r="H88" s="69">
        <v>0.73493385595296423</v>
      </c>
      <c r="M88" s="16"/>
      <c r="N88" s="16"/>
      <c r="O88" s="16"/>
      <c r="P88" s="16"/>
    </row>
    <row r="89" spans="1:23">
      <c r="A89" s="145" t="s">
        <v>55</v>
      </c>
      <c r="B89" s="146">
        <v>520</v>
      </c>
      <c r="C89" s="159">
        <v>352</v>
      </c>
      <c r="D89" s="158">
        <v>67.692307692307693</v>
      </c>
      <c r="E89" s="159">
        <v>159</v>
      </c>
      <c r="F89" s="158">
        <v>30.57692307692308</v>
      </c>
      <c r="G89" s="159">
        <v>3</v>
      </c>
      <c r="H89" s="160">
        <v>0.57692307692307698</v>
      </c>
      <c r="M89" s="16"/>
      <c r="N89" s="16"/>
      <c r="O89" s="16"/>
      <c r="P89" s="16"/>
    </row>
    <row r="90" spans="1:23">
      <c r="A90" s="5" t="s">
        <v>56</v>
      </c>
      <c r="B90" s="81">
        <v>173</v>
      </c>
      <c r="C90" s="67">
        <v>66</v>
      </c>
      <c r="D90" s="68">
        <v>38.150289017341038</v>
      </c>
      <c r="E90" s="67">
        <v>104</v>
      </c>
      <c r="F90" s="68">
        <v>60.115606936416185</v>
      </c>
      <c r="G90" s="67">
        <v>3</v>
      </c>
      <c r="H90" s="69">
        <v>1.7341040462427744</v>
      </c>
      <c r="M90" s="16"/>
      <c r="N90" s="16"/>
      <c r="O90" s="16"/>
      <c r="P90" s="16"/>
    </row>
    <row r="91" spans="1:23">
      <c r="A91" s="145" t="s">
        <v>57</v>
      </c>
      <c r="B91" s="146">
        <v>547</v>
      </c>
      <c r="C91" s="159">
        <v>350</v>
      </c>
      <c r="D91" s="158">
        <v>63.985374771480807</v>
      </c>
      <c r="E91" s="159">
        <v>191</v>
      </c>
      <c r="F91" s="158">
        <v>34.917733089579521</v>
      </c>
      <c r="G91" s="159">
        <v>6</v>
      </c>
      <c r="H91" s="160">
        <v>1.0968921389396709</v>
      </c>
      <c r="M91" s="16"/>
      <c r="N91" s="16"/>
      <c r="O91" s="16"/>
      <c r="P91" s="16"/>
    </row>
    <row r="92" spans="1:23">
      <c r="A92" s="5" t="s">
        <v>58</v>
      </c>
      <c r="B92" s="81">
        <v>329</v>
      </c>
      <c r="C92" s="67">
        <v>223</v>
      </c>
      <c r="D92" s="68">
        <v>67.781155015197569</v>
      </c>
      <c r="E92" s="67">
        <v>102</v>
      </c>
      <c r="F92" s="68">
        <v>31.003039513677809</v>
      </c>
      <c r="G92" s="67">
        <v>4</v>
      </c>
      <c r="H92" s="69">
        <v>1.21580547112462</v>
      </c>
      <c r="M92" s="16"/>
      <c r="N92" s="16"/>
      <c r="O92" s="16"/>
      <c r="P92" s="16"/>
    </row>
    <row r="93" spans="1:23">
      <c r="A93" s="145" t="s">
        <v>59</v>
      </c>
      <c r="B93" s="146">
        <v>190</v>
      </c>
      <c r="C93" s="159">
        <v>92</v>
      </c>
      <c r="D93" s="158">
        <v>48.421052631578945</v>
      </c>
      <c r="E93" s="159">
        <v>89</v>
      </c>
      <c r="F93" s="158">
        <v>46.842105263157897</v>
      </c>
      <c r="G93" s="159">
        <v>4</v>
      </c>
      <c r="H93" s="160">
        <v>2.1052631578947367</v>
      </c>
      <c r="M93" s="16"/>
      <c r="N93" s="16"/>
      <c r="O93" s="16"/>
      <c r="P93" s="16"/>
    </row>
    <row r="94" spans="1:23">
      <c r="A94" s="31" t="s">
        <v>60</v>
      </c>
      <c r="B94" s="82">
        <v>258</v>
      </c>
      <c r="C94" s="72">
        <v>224</v>
      </c>
      <c r="D94" s="73">
        <v>86.821705426356587</v>
      </c>
      <c r="E94" s="72">
        <v>29</v>
      </c>
      <c r="F94" s="73">
        <v>11.24031007751938</v>
      </c>
      <c r="G94" s="72">
        <v>3</v>
      </c>
      <c r="H94" s="74">
        <v>1.1627906976744187</v>
      </c>
      <c r="M94" s="104"/>
      <c r="N94" s="104"/>
      <c r="O94" s="104"/>
      <c r="P94" s="104"/>
    </row>
    <row r="95" spans="1:23" ht="12.75" customHeight="1">
      <c r="A95" s="569" t="s">
        <v>250</v>
      </c>
      <c r="B95" s="569"/>
      <c r="C95" s="569"/>
      <c r="D95" s="569"/>
      <c r="E95" s="569"/>
      <c r="F95" s="569"/>
      <c r="G95" s="569"/>
      <c r="H95" s="569"/>
      <c r="J95" s="25"/>
      <c r="K95" s="27"/>
      <c r="L95" s="258"/>
      <c r="M95" s="104"/>
      <c r="N95" s="104"/>
      <c r="O95" s="104"/>
      <c r="P95" s="104"/>
      <c r="Q95" s="28"/>
      <c r="R95" s="26"/>
      <c r="W95" s="28"/>
    </row>
    <row r="96" spans="1:23" ht="13.5">
      <c r="A96" s="5" t="s">
        <v>144</v>
      </c>
      <c r="B96" s="81">
        <v>10200</v>
      </c>
      <c r="C96" s="66">
        <v>5626</v>
      </c>
      <c r="D96" s="68">
        <f t="shared" ref="D96:D112" si="0">(C96*100)/B96</f>
        <v>55.156862745098039</v>
      </c>
      <c r="E96" s="66">
        <v>4482</v>
      </c>
      <c r="F96" s="68">
        <f>(E96*100)/B96</f>
        <v>43.941176470588232</v>
      </c>
      <c r="G96" s="67">
        <v>92</v>
      </c>
      <c r="H96" s="69">
        <f>(G96*100)/B96</f>
        <v>0.90196078431372551</v>
      </c>
      <c r="M96" s="16"/>
      <c r="N96" s="16"/>
      <c r="O96" s="16"/>
      <c r="P96" s="16"/>
    </row>
    <row r="97" spans="1:16">
      <c r="A97" s="145" t="s">
        <v>45</v>
      </c>
      <c r="B97" s="146">
        <v>1592</v>
      </c>
      <c r="C97" s="159">
        <v>662</v>
      </c>
      <c r="D97" s="158">
        <f t="shared" si="0"/>
        <v>41.582914572864318</v>
      </c>
      <c r="E97" s="159">
        <v>918</v>
      </c>
      <c r="F97" s="261">
        <f t="shared" ref="F97:F112" si="1">(E97*100)/B97</f>
        <v>57.663316582914575</v>
      </c>
      <c r="G97" s="159">
        <v>12</v>
      </c>
      <c r="H97" s="263">
        <f>(G97*100)/B97</f>
        <v>0.75376884422110557</v>
      </c>
      <c r="M97" s="16"/>
      <c r="N97" s="16"/>
      <c r="O97" s="16"/>
      <c r="P97" s="16"/>
    </row>
    <row r="98" spans="1:16">
      <c r="A98" s="5" t="s">
        <v>46</v>
      </c>
      <c r="B98" s="81">
        <v>1705</v>
      </c>
      <c r="C98" s="66">
        <v>1166</v>
      </c>
      <c r="D98" s="68">
        <f t="shared" si="0"/>
        <v>68.387096774193552</v>
      </c>
      <c r="E98" s="67">
        <v>525</v>
      </c>
      <c r="F98" s="68">
        <f t="shared" si="1"/>
        <v>30.791788856304986</v>
      </c>
      <c r="G98" s="67">
        <v>14</v>
      </c>
      <c r="H98" s="69">
        <f>(G98*100)/B98</f>
        <v>0.82111436950146632</v>
      </c>
      <c r="M98" s="16"/>
      <c r="O98" s="16"/>
    </row>
    <row r="99" spans="1:16">
      <c r="A99" s="145" t="s">
        <v>47</v>
      </c>
      <c r="B99" s="146">
        <v>546</v>
      </c>
      <c r="C99" s="159">
        <v>248</v>
      </c>
      <c r="D99" s="158">
        <f t="shared" si="0"/>
        <v>45.421245421245423</v>
      </c>
      <c r="E99" s="159">
        <v>294</v>
      </c>
      <c r="F99" s="261">
        <f t="shared" si="1"/>
        <v>53.846153846153847</v>
      </c>
      <c r="G99" s="159">
        <v>4</v>
      </c>
      <c r="H99" s="263">
        <f>(G99*100)/B99</f>
        <v>0.73260073260073255</v>
      </c>
      <c r="M99" s="16"/>
      <c r="N99" s="16"/>
      <c r="O99" s="16"/>
      <c r="P99" s="16"/>
    </row>
    <row r="100" spans="1:16">
      <c r="A100" s="5" t="s">
        <v>48</v>
      </c>
      <c r="B100" s="81">
        <v>178</v>
      </c>
      <c r="C100" s="67">
        <v>105</v>
      </c>
      <c r="D100" s="68">
        <f t="shared" si="0"/>
        <v>58.988764044943821</v>
      </c>
      <c r="E100" s="67">
        <v>73</v>
      </c>
      <c r="F100" s="68">
        <f t="shared" si="1"/>
        <v>41.011235955056179</v>
      </c>
      <c r="G100" s="207">
        <v>0</v>
      </c>
      <c r="H100" s="260">
        <v>0</v>
      </c>
      <c r="M100" s="16"/>
      <c r="N100" s="16"/>
      <c r="O100" s="16"/>
      <c r="P100" s="16"/>
    </row>
    <row r="101" spans="1:16">
      <c r="A101" s="145" t="s">
        <v>49</v>
      </c>
      <c r="B101" s="146">
        <v>155</v>
      </c>
      <c r="C101" s="159">
        <v>67</v>
      </c>
      <c r="D101" s="158">
        <f t="shared" si="0"/>
        <v>43.225806451612904</v>
      </c>
      <c r="E101" s="159">
        <v>88</v>
      </c>
      <c r="F101" s="261">
        <f t="shared" si="1"/>
        <v>56.774193548387096</v>
      </c>
      <c r="G101" s="169">
        <v>0</v>
      </c>
      <c r="H101" s="169">
        <v>0</v>
      </c>
      <c r="M101" s="16"/>
      <c r="N101" s="16"/>
      <c r="O101" s="16"/>
      <c r="P101" s="16"/>
    </row>
    <row r="102" spans="1:16">
      <c r="A102" s="5" t="s">
        <v>50</v>
      </c>
      <c r="B102" s="81">
        <v>374</v>
      </c>
      <c r="C102" s="67">
        <v>120</v>
      </c>
      <c r="D102" s="68">
        <f t="shared" si="0"/>
        <v>32.085561497326204</v>
      </c>
      <c r="E102" s="67">
        <v>251</v>
      </c>
      <c r="F102" s="68">
        <f t="shared" si="1"/>
        <v>67.112299465240639</v>
      </c>
      <c r="G102" s="67">
        <v>3</v>
      </c>
      <c r="H102" s="69">
        <f t="shared" ref="H102:H112" si="2">(G102*100)/B102</f>
        <v>0.80213903743315507</v>
      </c>
      <c r="M102" s="16"/>
      <c r="N102" s="16"/>
      <c r="O102" s="16"/>
      <c r="P102" s="16"/>
    </row>
    <row r="103" spans="1:16">
      <c r="A103" s="145" t="s">
        <v>51</v>
      </c>
      <c r="B103" s="146">
        <v>850</v>
      </c>
      <c r="C103" s="159">
        <v>503</v>
      </c>
      <c r="D103" s="158">
        <f t="shared" si="0"/>
        <v>59.176470588235297</v>
      </c>
      <c r="E103" s="159">
        <v>338</v>
      </c>
      <c r="F103" s="261">
        <f t="shared" si="1"/>
        <v>39.764705882352942</v>
      </c>
      <c r="G103" s="262">
        <v>9</v>
      </c>
      <c r="H103" s="263">
        <f t="shared" si="2"/>
        <v>1.0588235294117647</v>
      </c>
      <c r="M103" s="16"/>
      <c r="N103" s="16"/>
      <c r="O103" s="16"/>
      <c r="P103" s="16"/>
    </row>
    <row r="104" spans="1:16" ht="12.75" customHeight="1">
      <c r="A104" s="5" t="s">
        <v>52</v>
      </c>
      <c r="B104" s="81">
        <v>271</v>
      </c>
      <c r="C104" s="67">
        <v>200</v>
      </c>
      <c r="D104" s="68">
        <f t="shared" si="0"/>
        <v>73.800738007380076</v>
      </c>
      <c r="E104" s="67">
        <v>66</v>
      </c>
      <c r="F104" s="68">
        <f t="shared" si="1"/>
        <v>24.354243542435423</v>
      </c>
      <c r="G104" s="67">
        <v>5</v>
      </c>
      <c r="H104" s="69">
        <f t="shared" si="2"/>
        <v>1.8450184501845019</v>
      </c>
      <c r="M104" s="16"/>
      <c r="N104" s="16"/>
      <c r="O104" s="16"/>
      <c r="P104" s="16"/>
    </row>
    <row r="105" spans="1:16">
      <c r="A105" s="145" t="s">
        <v>53</v>
      </c>
      <c r="B105" s="146">
        <v>760</v>
      </c>
      <c r="C105" s="159">
        <v>317</v>
      </c>
      <c r="D105" s="158">
        <f t="shared" si="0"/>
        <v>41.710526315789473</v>
      </c>
      <c r="E105" s="159">
        <v>436</v>
      </c>
      <c r="F105" s="261">
        <f t="shared" si="1"/>
        <v>57.368421052631582</v>
      </c>
      <c r="G105" s="262">
        <v>7</v>
      </c>
      <c r="H105" s="263">
        <f t="shared" si="2"/>
        <v>0.92105263157894735</v>
      </c>
      <c r="M105" s="16"/>
      <c r="N105" s="16"/>
      <c r="O105" s="16"/>
      <c r="P105" s="16"/>
    </row>
    <row r="106" spans="1:16">
      <c r="A106" s="5" t="s">
        <v>54</v>
      </c>
      <c r="B106" s="81">
        <v>2139</v>
      </c>
      <c r="C106" s="67">
        <v>1209</v>
      </c>
      <c r="D106" s="68">
        <f t="shared" si="0"/>
        <v>56.521739130434781</v>
      </c>
      <c r="E106" s="66">
        <v>915</v>
      </c>
      <c r="F106" s="68">
        <f t="shared" si="1"/>
        <v>42.776998597475455</v>
      </c>
      <c r="G106" s="67">
        <v>15</v>
      </c>
      <c r="H106" s="69">
        <f t="shared" si="2"/>
        <v>0.70126227208976155</v>
      </c>
      <c r="M106" s="16"/>
      <c r="N106" s="16"/>
      <c r="O106" s="16"/>
      <c r="P106" s="16"/>
    </row>
    <row r="107" spans="1:16">
      <c r="A107" s="145" t="s">
        <v>55</v>
      </c>
      <c r="B107" s="146">
        <v>541</v>
      </c>
      <c r="C107" s="159">
        <v>380</v>
      </c>
      <c r="D107" s="158">
        <f t="shared" si="0"/>
        <v>70.240295748613676</v>
      </c>
      <c r="E107" s="159">
        <v>158</v>
      </c>
      <c r="F107" s="261">
        <f t="shared" si="1"/>
        <v>29.20517560073937</v>
      </c>
      <c r="G107" s="262">
        <v>3</v>
      </c>
      <c r="H107" s="263">
        <f t="shared" si="2"/>
        <v>0.55452865064695012</v>
      </c>
      <c r="M107" s="16"/>
      <c r="N107" s="16"/>
      <c r="O107" s="16"/>
      <c r="P107" s="16"/>
    </row>
    <row r="108" spans="1:16">
      <c r="A108" s="5" t="s">
        <v>56</v>
      </c>
      <c r="B108" s="81">
        <v>167</v>
      </c>
      <c r="C108" s="67">
        <v>59</v>
      </c>
      <c r="D108" s="68">
        <f t="shared" si="0"/>
        <v>35.32934131736527</v>
      </c>
      <c r="E108" s="67">
        <v>105</v>
      </c>
      <c r="F108" s="68">
        <f t="shared" si="1"/>
        <v>62.874251497005986</v>
      </c>
      <c r="G108" s="67">
        <v>3</v>
      </c>
      <c r="H108" s="69">
        <f t="shared" si="2"/>
        <v>1.7964071856287425</v>
      </c>
      <c r="M108" s="16"/>
      <c r="N108" s="16"/>
      <c r="O108" s="16"/>
      <c r="P108" s="16"/>
    </row>
    <row r="109" spans="1:16">
      <c r="A109" s="145" t="s">
        <v>57</v>
      </c>
      <c r="B109" s="146">
        <v>553</v>
      </c>
      <c r="C109" s="159">
        <v>351</v>
      </c>
      <c r="D109" s="158">
        <f t="shared" si="0"/>
        <v>63.471971066907777</v>
      </c>
      <c r="E109" s="159">
        <v>196</v>
      </c>
      <c r="F109" s="261">
        <f t="shared" si="1"/>
        <v>35.443037974683541</v>
      </c>
      <c r="G109" s="262">
        <v>6</v>
      </c>
      <c r="H109" s="263">
        <f t="shared" si="2"/>
        <v>1.0849909584086799</v>
      </c>
      <c r="M109" s="16"/>
      <c r="N109" s="16"/>
      <c r="O109" s="16"/>
      <c r="P109" s="16"/>
    </row>
    <row r="110" spans="1:16">
      <c r="A110" s="5" t="s">
        <v>58</v>
      </c>
      <c r="B110" s="81">
        <v>337</v>
      </c>
      <c r="C110" s="67">
        <v>234</v>
      </c>
      <c r="D110" s="68">
        <f t="shared" si="0"/>
        <v>69.436201780415431</v>
      </c>
      <c r="E110" s="67">
        <v>99</v>
      </c>
      <c r="F110" s="68">
        <f t="shared" si="1"/>
        <v>29.376854599406528</v>
      </c>
      <c r="G110" s="67">
        <v>4</v>
      </c>
      <c r="H110" s="69">
        <f t="shared" si="2"/>
        <v>1.1869436201780414</v>
      </c>
    </row>
    <row r="111" spans="1:16">
      <c r="A111" s="145" t="s">
        <v>59</v>
      </c>
      <c r="B111" s="146">
        <v>215</v>
      </c>
      <c r="C111" s="159">
        <v>99</v>
      </c>
      <c r="D111" s="158">
        <f t="shared" si="0"/>
        <v>46.046511627906973</v>
      </c>
      <c r="E111" s="159">
        <v>112</v>
      </c>
      <c r="F111" s="261">
        <f t="shared" si="1"/>
        <v>52.093023255813954</v>
      </c>
      <c r="G111" s="262">
        <v>4</v>
      </c>
      <c r="H111" s="263">
        <f t="shared" si="2"/>
        <v>1.8604651162790697</v>
      </c>
      <c r="M111" s="16"/>
      <c r="N111" s="16"/>
      <c r="O111" s="16"/>
      <c r="P111" s="16"/>
    </row>
    <row r="112" spans="1:16">
      <c r="A112" s="31" t="s">
        <v>60</v>
      </c>
      <c r="B112" s="82">
        <v>278</v>
      </c>
      <c r="C112" s="72">
        <v>237</v>
      </c>
      <c r="D112" s="73">
        <f t="shared" si="0"/>
        <v>85.251798561151077</v>
      </c>
      <c r="E112" s="72">
        <v>38</v>
      </c>
      <c r="F112" s="68">
        <f t="shared" si="1"/>
        <v>13.669064748201439</v>
      </c>
      <c r="G112" s="72">
        <v>3</v>
      </c>
      <c r="H112" s="69">
        <f t="shared" si="2"/>
        <v>1.079136690647482</v>
      </c>
      <c r="M112" s="104"/>
      <c r="N112" s="104"/>
      <c r="O112" s="104"/>
      <c r="P112" s="104"/>
    </row>
    <row r="113" spans="1:23" ht="12.75" customHeight="1">
      <c r="A113" s="569" t="s">
        <v>481</v>
      </c>
      <c r="B113" s="569"/>
      <c r="C113" s="569"/>
      <c r="D113" s="569"/>
      <c r="E113" s="569"/>
      <c r="F113" s="569"/>
      <c r="G113" s="569"/>
      <c r="H113" s="569"/>
      <c r="J113" s="25"/>
      <c r="K113" s="27"/>
      <c r="L113" s="258"/>
      <c r="M113" s="104"/>
      <c r="N113" s="104"/>
      <c r="O113" s="104"/>
      <c r="P113" s="104"/>
      <c r="Q113" s="28"/>
      <c r="R113" s="26"/>
      <c r="W113" s="28"/>
    </row>
    <row r="114" spans="1:23" ht="13.5">
      <c r="A114" s="5" t="s">
        <v>144</v>
      </c>
      <c r="B114" s="81">
        <v>10258</v>
      </c>
      <c r="C114" s="66">
        <v>5797</v>
      </c>
      <c r="D114" s="68">
        <f t="shared" ref="D114:D130" si="3">(C114*100)/B114</f>
        <v>56.511990641450573</v>
      </c>
      <c r="E114" s="66">
        <v>4369</v>
      </c>
      <c r="F114" s="68">
        <f>(E114*100)/B114</f>
        <v>42.591148372002337</v>
      </c>
      <c r="G114" s="67">
        <v>92</v>
      </c>
      <c r="H114" s="69">
        <f>(G114*100)/B114</f>
        <v>0.89686098654708524</v>
      </c>
      <c r="M114" s="16"/>
      <c r="N114" s="16"/>
      <c r="O114" s="16"/>
      <c r="P114" s="16"/>
    </row>
    <row r="115" spans="1:23">
      <c r="A115" s="145" t="s">
        <v>45</v>
      </c>
      <c r="B115" s="146">
        <v>1608</v>
      </c>
      <c r="C115" s="159">
        <v>674</v>
      </c>
      <c r="D115" s="158">
        <f t="shared" si="3"/>
        <v>41.915422885572141</v>
      </c>
      <c r="E115" s="159">
        <v>923</v>
      </c>
      <c r="F115" s="261">
        <f t="shared" ref="F115:F130" si="4">(E115*100)/B115</f>
        <v>57.400497512437809</v>
      </c>
      <c r="G115" s="159">
        <v>11</v>
      </c>
      <c r="H115" s="263">
        <f>(G115*100)/B115</f>
        <v>0.6840796019900498</v>
      </c>
      <c r="M115" s="16"/>
      <c r="N115" s="16"/>
      <c r="O115" s="16"/>
      <c r="P115" s="16"/>
    </row>
    <row r="116" spans="1:23">
      <c r="A116" s="5" t="s">
        <v>46</v>
      </c>
      <c r="B116" s="81">
        <v>1691</v>
      </c>
      <c r="C116" s="66">
        <v>1165</v>
      </c>
      <c r="D116" s="68">
        <f t="shared" si="3"/>
        <v>68.894145476049673</v>
      </c>
      <c r="E116" s="67">
        <v>511</v>
      </c>
      <c r="F116" s="68">
        <f t="shared" si="4"/>
        <v>30.21880544056771</v>
      </c>
      <c r="G116" s="67">
        <v>15</v>
      </c>
      <c r="H116" s="69">
        <f>(G116*100)/B116</f>
        <v>0.88704908338261379</v>
      </c>
      <c r="M116" s="16"/>
      <c r="N116" s="16"/>
      <c r="O116" s="16"/>
      <c r="P116" s="16"/>
    </row>
    <row r="117" spans="1:23">
      <c r="A117" s="145" t="s">
        <v>47</v>
      </c>
      <c r="B117" s="146">
        <v>571</v>
      </c>
      <c r="C117" s="159">
        <v>267</v>
      </c>
      <c r="D117" s="158">
        <f t="shared" si="3"/>
        <v>46.760070052539405</v>
      </c>
      <c r="E117" s="159">
        <v>300</v>
      </c>
      <c r="F117" s="261">
        <f t="shared" si="4"/>
        <v>52.539404553415061</v>
      </c>
      <c r="G117" s="159">
        <v>4</v>
      </c>
      <c r="H117" s="263">
        <f>(G117*100)/B117</f>
        <v>0.70052539404553416</v>
      </c>
      <c r="M117" s="16"/>
      <c r="O117" s="16"/>
    </row>
    <row r="118" spans="1:23">
      <c r="A118" s="5" t="s">
        <v>48</v>
      </c>
      <c r="B118" s="81">
        <v>180</v>
      </c>
      <c r="C118" s="67">
        <v>104</v>
      </c>
      <c r="D118" s="68">
        <f t="shared" si="3"/>
        <v>57.777777777777779</v>
      </c>
      <c r="E118" s="67">
        <v>76</v>
      </c>
      <c r="F118" s="68">
        <f t="shared" si="4"/>
        <v>42.222222222222221</v>
      </c>
      <c r="G118" s="207">
        <v>0</v>
      </c>
      <c r="H118" s="260">
        <v>0</v>
      </c>
      <c r="M118" s="16"/>
      <c r="N118" s="16"/>
      <c r="O118" s="16"/>
      <c r="P118" s="16"/>
    </row>
    <row r="119" spans="1:23">
      <c r="A119" s="145" t="s">
        <v>49</v>
      </c>
      <c r="B119" s="146">
        <v>154</v>
      </c>
      <c r="C119" s="159">
        <v>69</v>
      </c>
      <c r="D119" s="158">
        <f t="shared" si="3"/>
        <v>44.805194805194802</v>
      </c>
      <c r="E119" s="159">
        <v>85</v>
      </c>
      <c r="F119" s="261">
        <f t="shared" si="4"/>
        <v>55.194805194805198</v>
      </c>
      <c r="G119" s="169">
        <v>0</v>
      </c>
      <c r="H119" s="169">
        <v>0</v>
      </c>
      <c r="M119" s="16"/>
      <c r="N119" s="16"/>
      <c r="O119" s="16"/>
      <c r="P119" s="16"/>
    </row>
    <row r="120" spans="1:23">
      <c r="A120" s="5" t="s">
        <v>50</v>
      </c>
      <c r="B120" s="81">
        <v>378</v>
      </c>
      <c r="C120" s="67">
        <v>171</v>
      </c>
      <c r="D120" s="68">
        <f t="shared" si="3"/>
        <v>45.238095238095241</v>
      </c>
      <c r="E120" s="67">
        <v>204</v>
      </c>
      <c r="F120" s="68">
        <f t="shared" si="4"/>
        <v>53.968253968253968</v>
      </c>
      <c r="G120" s="67">
        <v>3</v>
      </c>
      <c r="H120" s="69">
        <f t="shared" ref="H120:H130" si="5">(G120*100)/B120</f>
        <v>0.79365079365079361</v>
      </c>
      <c r="M120" s="104"/>
      <c r="N120" s="104"/>
      <c r="O120" s="104"/>
      <c r="P120" s="104"/>
    </row>
    <row r="121" spans="1:23">
      <c r="A121" s="145" t="s">
        <v>51</v>
      </c>
      <c r="B121" s="146">
        <v>873</v>
      </c>
      <c r="C121" s="159">
        <v>532</v>
      </c>
      <c r="D121" s="158">
        <f t="shared" si="3"/>
        <v>60.939289805269183</v>
      </c>
      <c r="E121" s="159">
        <v>332</v>
      </c>
      <c r="F121" s="261">
        <f t="shared" si="4"/>
        <v>38.029782359679267</v>
      </c>
      <c r="G121" s="262">
        <v>9</v>
      </c>
      <c r="H121" s="263">
        <f t="shared" si="5"/>
        <v>1.0309278350515463</v>
      </c>
      <c r="M121" s="16"/>
      <c r="N121" s="16"/>
      <c r="O121" s="16"/>
      <c r="P121" s="16"/>
    </row>
    <row r="122" spans="1:23" ht="12.75" customHeight="1">
      <c r="A122" s="5" t="s">
        <v>52</v>
      </c>
      <c r="B122" s="81">
        <v>280</v>
      </c>
      <c r="C122" s="67">
        <v>206</v>
      </c>
      <c r="D122" s="68">
        <f t="shared" si="3"/>
        <v>73.571428571428569</v>
      </c>
      <c r="E122" s="67">
        <v>69</v>
      </c>
      <c r="F122" s="68">
        <f t="shared" si="4"/>
        <v>24.642857142857142</v>
      </c>
      <c r="G122" s="67">
        <v>5</v>
      </c>
      <c r="H122" s="69">
        <f t="shared" si="5"/>
        <v>1.7857142857142858</v>
      </c>
      <c r="M122" s="16"/>
      <c r="N122" s="16"/>
      <c r="O122" s="16"/>
      <c r="P122" s="16"/>
    </row>
    <row r="123" spans="1:23">
      <c r="A123" s="145" t="s">
        <v>53</v>
      </c>
      <c r="B123" s="146">
        <v>769</v>
      </c>
      <c r="C123" s="159">
        <v>320</v>
      </c>
      <c r="D123" s="158">
        <f t="shared" si="3"/>
        <v>41.612483745123534</v>
      </c>
      <c r="E123" s="159">
        <v>442</v>
      </c>
      <c r="F123" s="261">
        <f t="shared" si="4"/>
        <v>57.477243172951887</v>
      </c>
      <c r="G123" s="262">
        <v>7</v>
      </c>
      <c r="H123" s="263">
        <f t="shared" si="5"/>
        <v>0.91027308192457734</v>
      </c>
      <c r="M123" s="16"/>
      <c r="N123" s="16"/>
      <c r="O123" s="16"/>
      <c r="P123" s="16"/>
    </row>
    <row r="124" spans="1:23">
      <c r="A124" s="5" t="s">
        <v>54</v>
      </c>
      <c r="B124" s="81">
        <v>2169</v>
      </c>
      <c r="C124" s="67">
        <v>1297</v>
      </c>
      <c r="D124" s="68">
        <f t="shared" si="3"/>
        <v>59.79714153988013</v>
      </c>
      <c r="E124" s="66">
        <v>857</v>
      </c>
      <c r="F124" s="68">
        <f t="shared" si="4"/>
        <v>39.51129552789304</v>
      </c>
      <c r="G124" s="67">
        <v>15</v>
      </c>
      <c r="H124" s="69">
        <f t="shared" si="5"/>
        <v>0.69156293222683263</v>
      </c>
      <c r="M124" s="16"/>
      <c r="N124" s="16"/>
      <c r="O124" s="16"/>
      <c r="P124" s="16"/>
    </row>
    <row r="125" spans="1:23">
      <c r="A125" s="145" t="s">
        <v>55</v>
      </c>
      <c r="B125" s="146">
        <v>544</v>
      </c>
      <c r="C125" s="159">
        <v>393</v>
      </c>
      <c r="D125" s="158">
        <f t="shared" si="3"/>
        <v>72.242647058823536</v>
      </c>
      <c r="E125" s="159">
        <v>148</v>
      </c>
      <c r="F125" s="261">
        <f t="shared" si="4"/>
        <v>27.205882352941178</v>
      </c>
      <c r="G125" s="262">
        <v>3</v>
      </c>
      <c r="H125" s="263">
        <f t="shared" si="5"/>
        <v>0.55147058823529416</v>
      </c>
      <c r="M125" s="16"/>
      <c r="N125" s="16"/>
      <c r="O125" s="16"/>
      <c r="P125" s="16"/>
    </row>
    <row r="126" spans="1:23">
      <c r="A126" s="5" t="s">
        <v>56</v>
      </c>
      <c r="B126" s="81">
        <v>164</v>
      </c>
      <c r="C126" s="67">
        <v>61</v>
      </c>
      <c r="D126" s="68">
        <f t="shared" si="3"/>
        <v>37.195121951219512</v>
      </c>
      <c r="E126" s="67">
        <v>100</v>
      </c>
      <c r="F126" s="68">
        <f t="shared" si="4"/>
        <v>60.975609756097562</v>
      </c>
      <c r="G126" s="67">
        <v>3</v>
      </c>
      <c r="H126" s="69">
        <f t="shared" si="5"/>
        <v>1.8292682926829269</v>
      </c>
      <c r="M126" s="16"/>
      <c r="N126" s="16"/>
      <c r="O126" s="16"/>
      <c r="P126" s="16"/>
    </row>
    <row r="127" spans="1:23">
      <c r="A127" s="145" t="s">
        <v>57</v>
      </c>
      <c r="B127" s="146">
        <v>561</v>
      </c>
      <c r="C127" s="159">
        <v>359</v>
      </c>
      <c r="D127" s="158">
        <f t="shared" si="3"/>
        <v>63.992869875222816</v>
      </c>
      <c r="E127" s="159">
        <v>196</v>
      </c>
      <c r="F127" s="261">
        <f t="shared" si="4"/>
        <v>34.937611408199643</v>
      </c>
      <c r="G127" s="262">
        <v>6</v>
      </c>
      <c r="H127" s="263">
        <f t="shared" si="5"/>
        <v>1.0695187165775402</v>
      </c>
      <c r="M127" s="16"/>
      <c r="N127" s="16"/>
      <c r="O127" s="16"/>
      <c r="P127" s="16"/>
    </row>
    <row r="128" spans="1:23">
      <c r="A128" s="5" t="s">
        <v>58</v>
      </c>
      <c r="B128" s="81">
        <v>340</v>
      </c>
      <c r="C128" s="67">
        <v>245</v>
      </c>
      <c r="D128" s="68">
        <f t="shared" si="3"/>
        <v>72.058823529411768</v>
      </c>
      <c r="E128" s="67">
        <v>91</v>
      </c>
      <c r="F128" s="68">
        <f t="shared" si="4"/>
        <v>26.764705882352942</v>
      </c>
      <c r="G128" s="67">
        <v>4</v>
      </c>
      <c r="H128" s="69">
        <f t="shared" si="5"/>
        <v>1.1764705882352942</v>
      </c>
      <c r="M128" s="16"/>
      <c r="N128" s="16"/>
      <c r="O128" s="16"/>
      <c r="P128" s="16"/>
    </row>
    <row r="129" spans="1:16">
      <c r="A129" s="145" t="s">
        <v>59</v>
      </c>
      <c r="B129" s="146">
        <v>215</v>
      </c>
      <c r="C129" s="159">
        <v>102</v>
      </c>
      <c r="D129" s="158">
        <f t="shared" si="3"/>
        <v>47.441860465116278</v>
      </c>
      <c r="E129" s="159">
        <v>109</v>
      </c>
      <c r="F129" s="261">
        <f t="shared" si="4"/>
        <v>50.697674418604649</v>
      </c>
      <c r="G129" s="262">
        <v>4</v>
      </c>
      <c r="H129" s="263">
        <f t="shared" si="5"/>
        <v>1.8604651162790697</v>
      </c>
      <c r="M129" s="16"/>
      <c r="N129" s="16"/>
      <c r="O129" s="16"/>
      <c r="P129" s="16"/>
    </row>
    <row r="130" spans="1:16">
      <c r="A130" s="31" t="s">
        <v>60</v>
      </c>
      <c r="B130" s="82">
        <v>278</v>
      </c>
      <c r="C130" s="72">
        <v>222</v>
      </c>
      <c r="D130" s="73">
        <f t="shared" si="3"/>
        <v>79.856115107913666</v>
      </c>
      <c r="E130" s="72">
        <v>53</v>
      </c>
      <c r="F130" s="68">
        <f t="shared" si="4"/>
        <v>19.064748201438849</v>
      </c>
      <c r="G130" s="72">
        <v>3</v>
      </c>
      <c r="H130" s="69">
        <f t="shared" si="5"/>
        <v>1.079136690647482</v>
      </c>
      <c r="M130" s="16"/>
      <c r="N130" s="16"/>
      <c r="O130" s="16"/>
      <c r="P130" s="16"/>
    </row>
    <row r="131" spans="1:16" ht="93" customHeight="1">
      <c r="A131" s="506" t="s">
        <v>482</v>
      </c>
      <c r="B131" s="506"/>
      <c r="C131" s="506"/>
      <c r="D131" s="506"/>
      <c r="E131" s="506"/>
      <c r="F131" s="506"/>
      <c r="G131" s="506"/>
      <c r="H131" s="506"/>
    </row>
    <row r="132" spans="1:16" s="21" customFormat="1" ht="12.75" customHeight="1">
      <c r="A132" s="568"/>
      <c r="B132" s="568"/>
      <c r="C132" s="568"/>
      <c r="D132" s="568"/>
      <c r="E132" s="568"/>
      <c r="F132" s="568"/>
      <c r="G132" s="568"/>
      <c r="H132" s="568"/>
    </row>
  </sheetData>
  <sortState ref="L114:R130">
    <sortCondition ref="L114:L130"/>
  </sortState>
  <mergeCells count="15">
    <mergeCell ref="A132:H132"/>
    <mergeCell ref="A77:H77"/>
    <mergeCell ref="A41:H41"/>
    <mergeCell ref="A2:H2"/>
    <mergeCell ref="B4:C4"/>
    <mergeCell ref="C3:D3"/>
    <mergeCell ref="A3:A4"/>
    <mergeCell ref="A5:H5"/>
    <mergeCell ref="A131:H131"/>
    <mergeCell ref="A113:H113"/>
    <mergeCell ref="E3:F3"/>
    <mergeCell ref="G3:H3"/>
    <mergeCell ref="A23:H23"/>
    <mergeCell ref="A95:H95"/>
    <mergeCell ref="A59:H59"/>
  </mergeCells>
  <phoneticPr fontId="53" type="noConversion"/>
  <hyperlinks>
    <hyperlink ref="A1" location="Inhalt!A1" display="Zurück zum Inhalt"/>
  </hyperlinks>
  <pageMargins left="0.70866141732283472" right="0.70866141732283472" top="0.78740157480314965" bottom="0.78740157480314965" header="0.31496062992125984" footer="0.31496062992125984"/>
  <pageSetup paperSize="9" scale="82" orientation="portrait" r:id="rId1"/>
  <headerFooter scaleWithDoc="0">
    <oddHeader>&amp;CBildungsbericht 2014 - (Web-)Tabellen F1</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1">
    <tabColor theme="0" tint="-0.249977111117893"/>
    <pageSetUpPr fitToPage="1"/>
  </sheetPr>
  <dimension ref="A1:L46"/>
  <sheetViews>
    <sheetView showGridLines="0" zoomScaleNormal="100" workbookViewId="0"/>
  </sheetViews>
  <sheetFormatPr baseColWidth="10" defaultRowHeight="12.75"/>
  <cols>
    <col min="1" max="1" width="21.5703125" customWidth="1"/>
    <col min="2" max="2" width="13.5703125" customWidth="1"/>
    <col min="3" max="4" width="13.42578125" customWidth="1"/>
    <col min="5" max="7" width="12.7109375" customWidth="1"/>
  </cols>
  <sheetData>
    <row r="1" spans="1:12">
      <c r="A1" s="155" t="s">
        <v>522</v>
      </c>
    </row>
    <row r="2" spans="1:12" ht="12.75" customHeight="1">
      <c r="A2" s="570" t="s">
        <v>509</v>
      </c>
      <c r="B2" s="570"/>
      <c r="C2" s="570"/>
      <c r="D2" s="570"/>
      <c r="E2" s="570"/>
      <c r="F2" s="570"/>
      <c r="G2" s="570"/>
      <c r="H2" s="570"/>
    </row>
    <row r="3" spans="1:12" ht="25.5" customHeight="1">
      <c r="A3" s="561" t="s">
        <v>19</v>
      </c>
      <c r="B3" s="576" t="s">
        <v>137</v>
      </c>
      <c r="C3" s="578" t="s">
        <v>143</v>
      </c>
      <c r="D3" s="579"/>
      <c r="E3" s="574" t="s">
        <v>136</v>
      </c>
      <c r="F3" s="574"/>
      <c r="G3" s="574"/>
      <c r="H3" s="528"/>
    </row>
    <row r="4" spans="1:12" ht="38.25" customHeight="1">
      <c r="A4" s="575"/>
      <c r="B4" s="577"/>
      <c r="C4" s="249" t="s">
        <v>174</v>
      </c>
      <c r="D4" s="249" t="s">
        <v>173</v>
      </c>
      <c r="E4" s="250" t="s">
        <v>20</v>
      </c>
      <c r="F4" s="251" t="s">
        <v>21</v>
      </c>
      <c r="G4" s="252" t="s">
        <v>22</v>
      </c>
      <c r="H4" s="266" t="s">
        <v>245</v>
      </c>
    </row>
    <row r="5" spans="1:12">
      <c r="A5" s="562"/>
      <c r="B5" s="580" t="s">
        <v>0</v>
      </c>
      <c r="C5" s="581"/>
      <c r="D5" s="582" t="s">
        <v>1</v>
      </c>
      <c r="E5" s="582"/>
      <c r="F5" s="582"/>
      <c r="G5" s="582"/>
      <c r="H5" s="583"/>
    </row>
    <row r="6" spans="1:12" s="2" customFormat="1" ht="12" customHeight="1">
      <c r="A6" s="584" t="s">
        <v>179</v>
      </c>
      <c r="B6" s="584"/>
      <c r="C6" s="584"/>
      <c r="D6" s="584"/>
      <c r="E6" s="584"/>
      <c r="F6" s="584"/>
      <c r="G6" s="584"/>
      <c r="H6" s="584"/>
    </row>
    <row r="7" spans="1:12" s="2" customFormat="1" ht="24">
      <c r="A7" s="5" t="s">
        <v>62</v>
      </c>
      <c r="B7" s="15">
        <v>6134</v>
      </c>
      <c r="C7" s="30">
        <v>5830</v>
      </c>
      <c r="D7" s="29">
        <v>95</v>
      </c>
      <c r="E7" s="255" t="s">
        <v>237</v>
      </c>
      <c r="F7" s="255" t="s">
        <v>237</v>
      </c>
      <c r="G7" s="255" t="s">
        <v>237</v>
      </c>
      <c r="H7" s="255" t="s">
        <v>237</v>
      </c>
    </row>
    <row r="8" spans="1:12" s="2" customFormat="1" ht="25.35" customHeight="1">
      <c r="A8" s="145" t="s">
        <v>63</v>
      </c>
      <c r="B8" s="162">
        <v>1562</v>
      </c>
      <c r="C8" s="163">
        <v>1535</v>
      </c>
      <c r="D8" s="164">
        <v>98.3</v>
      </c>
      <c r="E8" s="256" t="s">
        <v>237</v>
      </c>
      <c r="F8" s="256" t="s">
        <v>237</v>
      </c>
      <c r="G8" s="256" t="s">
        <v>237</v>
      </c>
      <c r="H8" s="256" t="s">
        <v>237</v>
      </c>
    </row>
    <row r="9" spans="1:12" s="2" customFormat="1" ht="25.35" customHeight="1">
      <c r="A9" s="5" t="s">
        <v>199</v>
      </c>
      <c r="B9" s="15">
        <v>4572</v>
      </c>
      <c r="C9" s="30">
        <v>4295</v>
      </c>
      <c r="D9" s="29">
        <v>93.9</v>
      </c>
      <c r="E9" s="257" t="s">
        <v>237</v>
      </c>
      <c r="F9" s="257" t="s">
        <v>237</v>
      </c>
      <c r="G9" s="257" t="s">
        <v>237</v>
      </c>
      <c r="H9" s="257" t="s">
        <v>237</v>
      </c>
    </row>
    <row r="10" spans="1:12" s="2" customFormat="1" ht="14.25" customHeight="1">
      <c r="A10" s="585" t="s">
        <v>180</v>
      </c>
      <c r="B10" s="585"/>
      <c r="C10" s="585"/>
      <c r="D10" s="585"/>
      <c r="E10" s="585"/>
      <c r="F10" s="585"/>
      <c r="G10" s="585"/>
      <c r="H10" s="585"/>
      <c r="J10" s="22"/>
      <c r="K10" s="22"/>
      <c r="L10" s="22"/>
    </row>
    <row r="11" spans="1:12" ht="24">
      <c r="A11" s="5" t="s">
        <v>62</v>
      </c>
      <c r="B11" s="15">
        <v>7244</v>
      </c>
      <c r="C11" s="30">
        <v>7012</v>
      </c>
      <c r="D11" s="29">
        <v>96.8</v>
      </c>
      <c r="E11" s="83">
        <v>62.1</v>
      </c>
      <c r="F11" s="6">
        <v>37.9</v>
      </c>
      <c r="G11" s="20" t="s">
        <v>44</v>
      </c>
      <c r="H11" s="255" t="s">
        <v>237</v>
      </c>
      <c r="J11" s="22"/>
      <c r="K11" s="22"/>
      <c r="L11" s="22"/>
    </row>
    <row r="12" spans="1:12" ht="24">
      <c r="A12" s="145" t="s">
        <v>63</v>
      </c>
      <c r="B12" s="162">
        <v>1835</v>
      </c>
      <c r="C12" s="163">
        <v>1822</v>
      </c>
      <c r="D12" s="164">
        <v>98.6</v>
      </c>
      <c r="E12" s="167">
        <v>52.1</v>
      </c>
      <c r="F12" s="168">
        <v>47.9</v>
      </c>
      <c r="G12" s="166" t="s">
        <v>44</v>
      </c>
      <c r="H12" s="256" t="s">
        <v>237</v>
      </c>
    </row>
    <row r="13" spans="1:12" ht="25.5">
      <c r="A13" s="5" t="s">
        <v>199</v>
      </c>
      <c r="B13" s="15">
        <v>5409</v>
      </c>
      <c r="C13" s="30">
        <v>5190</v>
      </c>
      <c r="D13" s="29">
        <v>95.5</v>
      </c>
      <c r="E13" s="83">
        <v>65.5</v>
      </c>
      <c r="F13" s="6">
        <v>34.5</v>
      </c>
      <c r="G13" s="20" t="s">
        <v>44</v>
      </c>
      <c r="H13" s="257" t="s">
        <v>237</v>
      </c>
    </row>
    <row r="14" spans="1:12" s="2" customFormat="1" ht="14.25" customHeight="1">
      <c r="A14" s="585" t="s">
        <v>181</v>
      </c>
      <c r="B14" s="585"/>
      <c r="C14" s="585"/>
      <c r="D14" s="585"/>
      <c r="E14" s="585"/>
      <c r="F14" s="585"/>
      <c r="G14" s="585"/>
      <c r="H14" s="585"/>
      <c r="J14" s="22"/>
      <c r="K14" s="22"/>
      <c r="L14" s="22"/>
    </row>
    <row r="15" spans="1:12" ht="24">
      <c r="A15" s="5" t="s">
        <v>62</v>
      </c>
      <c r="B15" s="15">
        <v>7339</v>
      </c>
      <c r="C15" s="30">
        <v>7113</v>
      </c>
      <c r="D15" s="29">
        <v>96.9</v>
      </c>
      <c r="E15" s="83">
        <v>61.9</v>
      </c>
      <c r="F15" s="83">
        <v>38</v>
      </c>
      <c r="G15" s="20" t="s">
        <v>44</v>
      </c>
      <c r="H15" s="255" t="s">
        <v>237</v>
      </c>
      <c r="J15" s="22"/>
      <c r="K15" s="22"/>
      <c r="L15" s="22"/>
    </row>
    <row r="16" spans="1:12" ht="24">
      <c r="A16" s="145" t="s">
        <v>63</v>
      </c>
      <c r="B16" s="162">
        <v>1860</v>
      </c>
      <c r="C16" s="163">
        <v>1850</v>
      </c>
      <c r="D16" s="164">
        <v>98.5</v>
      </c>
      <c r="E16" s="167">
        <v>51.8</v>
      </c>
      <c r="F16" s="167">
        <v>48.2</v>
      </c>
      <c r="G16" s="166" t="s">
        <v>44</v>
      </c>
      <c r="H16" s="256" t="s">
        <v>237</v>
      </c>
    </row>
    <row r="17" spans="1:9" ht="25.5">
      <c r="A17" s="5" t="s">
        <v>199</v>
      </c>
      <c r="B17" s="15">
        <v>5479</v>
      </c>
      <c r="C17" s="30">
        <v>5263</v>
      </c>
      <c r="D17" s="29">
        <v>95.7</v>
      </c>
      <c r="E17" s="83">
        <v>65.5</v>
      </c>
      <c r="F17" s="83">
        <v>34.5</v>
      </c>
      <c r="G17" s="20" t="s">
        <v>44</v>
      </c>
      <c r="H17" s="257" t="s">
        <v>237</v>
      </c>
    </row>
    <row r="18" spans="1:9" ht="15.75" customHeight="1">
      <c r="A18" s="585" t="s">
        <v>189</v>
      </c>
      <c r="B18" s="585"/>
      <c r="C18" s="585"/>
      <c r="D18" s="585"/>
      <c r="E18" s="585"/>
      <c r="F18" s="585"/>
      <c r="G18" s="585"/>
      <c r="H18" s="585"/>
    </row>
    <row r="19" spans="1:9" ht="24">
      <c r="A19" s="5" t="s">
        <v>62</v>
      </c>
      <c r="B19" s="15">
        <f>8017-73</f>
        <v>7944</v>
      </c>
      <c r="C19" s="30">
        <f>7785-58-1-7</f>
        <v>7719</v>
      </c>
      <c r="D19" s="29">
        <f>(C19*100)/B19</f>
        <v>97.167673716012089</v>
      </c>
      <c r="E19" s="83">
        <v>63.1</v>
      </c>
      <c r="F19" s="83">
        <v>36.9</v>
      </c>
      <c r="G19" s="20" t="s">
        <v>44</v>
      </c>
      <c r="H19" s="255" t="s">
        <v>237</v>
      </c>
    </row>
    <row r="20" spans="1:9" ht="24">
      <c r="A20" s="145" t="s">
        <v>63</v>
      </c>
      <c r="B20" s="162">
        <v>2036</v>
      </c>
      <c r="C20" s="163">
        <v>2020</v>
      </c>
      <c r="D20" s="164">
        <f>(C20*100)/B20</f>
        <v>99.214145383104125</v>
      </c>
      <c r="E20" s="167">
        <v>50.5</v>
      </c>
      <c r="F20" s="167">
        <f>(1000*100)/C20</f>
        <v>49.504950495049506</v>
      </c>
      <c r="G20" s="166" t="s">
        <v>44</v>
      </c>
      <c r="H20" s="256" t="s">
        <v>237</v>
      </c>
    </row>
    <row r="21" spans="1:9" ht="25.5">
      <c r="A21" s="5" t="s">
        <v>199</v>
      </c>
      <c r="B21" s="15">
        <v>5908</v>
      </c>
      <c r="C21" s="30">
        <v>5699</v>
      </c>
      <c r="D21" s="29">
        <f>(C21*100)/B21</f>
        <v>96.462423832092085</v>
      </c>
      <c r="E21" s="83">
        <v>67.599999999999994</v>
      </c>
      <c r="F21" s="83">
        <v>32.4</v>
      </c>
      <c r="G21" s="20" t="s">
        <v>44</v>
      </c>
      <c r="H21" s="257" t="s">
        <v>237</v>
      </c>
    </row>
    <row r="22" spans="1:9" ht="15.75" customHeight="1">
      <c r="A22" s="585" t="s">
        <v>197</v>
      </c>
      <c r="B22" s="585"/>
      <c r="C22" s="585"/>
      <c r="D22" s="585"/>
      <c r="E22" s="585"/>
      <c r="F22" s="585"/>
      <c r="G22" s="585"/>
      <c r="H22" s="585"/>
    </row>
    <row r="23" spans="1:9" ht="24">
      <c r="A23" s="5" t="s">
        <v>62</v>
      </c>
      <c r="B23" s="15">
        <v>8383</v>
      </c>
      <c r="C23" s="30">
        <v>8166</v>
      </c>
      <c r="D23" s="29">
        <f>(C23*100)/B23</f>
        <v>97.411427889776931</v>
      </c>
      <c r="E23" s="83">
        <f>(5228*100)/C23</f>
        <v>64.021552779818762</v>
      </c>
      <c r="F23" s="83">
        <f>(2863*100)/C23</f>
        <v>35.060004898359047</v>
      </c>
      <c r="G23" s="20" t="s">
        <v>44</v>
      </c>
      <c r="H23" s="255" t="s">
        <v>237</v>
      </c>
    </row>
    <row r="24" spans="1:9" ht="24">
      <c r="A24" s="145" t="s">
        <v>63</v>
      </c>
      <c r="B24" s="162">
        <v>2172</v>
      </c>
      <c r="C24" s="163">
        <v>2160</v>
      </c>
      <c r="D24" s="164">
        <f>(C24*100)/B24</f>
        <v>99.447513812154696</v>
      </c>
      <c r="E24" s="167">
        <f>(1142*100)/C24</f>
        <v>52.870370370370374</v>
      </c>
      <c r="F24" s="167">
        <f>(1001*100)/C24</f>
        <v>46.342592592592595</v>
      </c>
      <c r="G24" s="166" t="s">
        <v>44</v>
      </c>
      <c r="H24" s="256" t="s">
        <v>237</v>
      </c>
    </row>
    <row r="25" spans="1:9" ht="25.5">
      <c r="A25" s="5" t="s">
        <v>199</v>
      </c>
      <c r="B25" s="15">
        <v>6211</v>
      </c>
      <c r="C25" s="30">
        <v>6006</v>
      </c>
      <c r="D25" s="29">
        <f>(C25*100)/B25</f>
        <v>96.699404282724203</v>
      </c>
      <c r="E25" s="83">
        <f>(4086*100)/C25</f>
        <v>68.031968031968034</v>
      </c>
      <c r="F25" s="83">
        <f>(1862*100)/C25</f>
        <v>31.002331002331001</v>
      </c>
      <c r="G25" s="20" t="s">
        <v>44</v>
      </c>
      <c r="H25" s="257" t="s">
        <v>237</v>
      </c>
    </row>
    <row r="26" spans="1:9" ht="15.75" customHeight="1">
      <c r="A26" s="585" t="s">
        <v>214</v>
      </c>
      <c r="B26" s="585"/>
      <c r="C26" s="585"/>
      <c r="D26" s="585"/>
      <c r="E26" s="585"/>
      <c r="F26" s="585"/>
      <c r="G26" s="585"/>
      <c r="H26" s="585"/>
    </row>
    <row r="27" spans="1:9" ht="24">
      <c r="A27" s="5" t="s">
        <v>62</v>
      </c>
      <c r="B27" s="15">
        <v>8398</v>
      </c>
      <c r="C27" s="30">
        <v>8198</v>
      </c>
      <c r="D27" s="29">
        <f>(C27*100)/B27</f>
        <v>97.618480590616812</v>
      </c>
      <c r="E27" s="83">
        <f>(5269*100)/C27</f>
        <v>64.271773603317882</v>
      </c>
      <c r="F27" s="83">
        <f>(2847*100)/C27</f>
        <v>34.727982434740177</v>
      </c>
      <c r="G27" s="20" t="s">
        <v>44</v>
      </c>
      <c r="H27" s="255" t="s">
        <v>237</v>
      </c>
    </row>
    <row r="28" spans="1:9" ht="24">
      <c r="A28" s="145" t="s">
        <v>63</v>
      </c>
      <c r="B28" s="162">
        <v>2183</v>
      </c>
      <c r="C28" s="163">
        <v>2171</v>
      </c>
      <c r="D28" s="164">
        <f>(C28*100)/B28</f>
        <v>99.450297755382508</v>
      </c>
      <c r="E28" s="167">
        <f>(1147*100)/C28</f>
        <v>52.832795946568403</v>
      </c>
      <c r="F28" s="167">
        <f>(1007*100)/C28</f>
        <v>46.384154767388303</v>
      </c>
      <c r="G28" s="166" t="s">
        <v>44</v>
      </c>
      <c r="H28" s="256" t="s">
        <v>237</v>
      </c>
    </row>
    <row r="29" spans="1:9" ht="25.5">
      <c r="A29" s="5" t="s">
        <v>199</v>
      </c>
      <c r="B29" s="15">
        <v>6215</v>
      </c>
      <c r="C29" s="30">
        <v>6018</v>
      </c>
      <c r="D29" s="29">
        <f>(C29*100)/B29</f>
        <v>96.830249396621085</v>
      </c>
      <c r="E29" s="83">
        <f>(4122*100)/C29</f>
        <v>68.494516450648049</v>
      </c>
      <c r="F29" s="83">
        <f>(1840*100)/C29</f>
        <v>30.574941841143236</v>
      </c>
      <c r="G29" s="20" t="s">
        <v>44</v>
      </c>
      <c r="H29" s="257" t="s">
        <v>237</v>
      </c>
    </row>
    <row r="30" spans="1:9" ht="15.75" customHeight="1">
      <c r="A30" s="585" t="s">
        <v>396</v>
      </c>
      <c r="B30" s="585"/>
      <c r="C30" s="585"/>
      <c r="D30" s="585"/>
      <c r="E30" s="585"/>
      <c r="F30" s="585"/>
      <c r="G30" s="585"/>
      <c r="H30" s="585"/>
    </row>
    <row r="31" spans="1:9" ht="24">
      <c r="A31" s="5" t="s">
        <v>62</v>
      </c>
      <c r="B31" s="15">
        <v>8887</v>
      </c>
      <c r="C31" s="30">
        <v>8688</v>
      </c>
      <c r="D31" s="29">
        <f>(C31*100)/B31</f>
        <v>97.760774164509954</v>
      </c>
      <c r="E31" s="83">
        <f>(5268*100)/C31</f>
        <v>60.635359116022101</v>
      </c>
      <c r="F31" s="83">
        <f>(2834*100)/C31</f>
        <v>32.619705340699817</v>
      </c>
      <c r="G31" s="20" t="s">
        <v>44</v>
      </c>
      <c r="H31" s="247">
        <f>(586*100)/C31</f>
        <v>6.7449355432780846</v>
      </c>
      <c r="I31" s="1"/>
    </row>
    <row r="32" spans="1:9" ht="24">
      <c r="A32" s="145" t="s">
        <v>63</v>
      </c>
      <c r="B32" s="162">
        <f>2326+24</f>
        <v>2350</v>
      </c>
      <c r="C32" s="163">
        <f>2309+24</f>
        <v>2333</v>
      </c>
      <c r="D32" s="164">
        <f>(C32*100)/B32</f>
        <v>99.276595744680847</v>
      </c>
      <c r="E32" s="167">
        <f>((1182+24)*100)/C32</f>
        <v>51.693099014144877</v>
      </c>
      <c r="F32" s="167">
        <f>(965*100)/C32</f>
        <v>41.363051864552077</v>
      </c>
      <c r="G32" s="166" t="s">
        <v>44</v>
      </c>
      <c r="H32" s="254">
        <f>(162*100)/C32</f>
        <v>6.9438491213030433</v>
      </c>
      <c r="I32" s="1"/>
    </row>
    <row r="33" spans="1:9" ht="25.5">
      <c r="A33" s="246" t="s">
        <v>199</v>
      </c>
      <c r="B33" s="30">
        <f>6467+70</f>
        <v>6537</v>
      </c>
      <c r="C33" s="30">
        <f>6305+50</f>
        <v>6355</v>
      </c>
      <c r="D33" s="29">
        <f>(C33*100)/B33</f>
        <v>97.215848248431996</v>
      </c>
      <c r="E33" s="247">
        <f>((4052+10)*100)/C33</f>
        <v>63.918174665617627</v>
      </c>
      <c r="F33" s="264">
        <f>((1832+37)*100)/C33</f>
        <v>29.40991345397325</v>
      </c>
      <c r="G33" s="265" t="s">
        <v>44</v>
      </c>
      <c r="H33" s="253">
        <f>((421+3)*100)/C33</f>
        <v>6.6719118804091266</v>
      </c>
      <c r="I33" s="1"/>
    </row>
    <row r="34" spans="1:9" ht="15.75" customHeight="1">
      <c r="A34" s="585" t="s">
        <v>483</v>
      </c>
      <c r="B34" s="585"/>
      <c r="C34" s="585"/>
      <c r="D34" s="585"/>
      <c r="E34" s="585"/>
      <c r="F34" s="585"/>
      <c r="G34" s="585"/>
      <c r="H34" s="585"/>
    </row>
    <row r="35" spans="1:9" ht="24">
      <c r="A35" s="5" t="s">
        <v>62</v>
      </c>
      <c r="B35" s="15">
        <v>9103</v>
      </c>
      <c r="C35" s="30">
        <v>8914</v>
      </c>
      <c r="D35" s="29">
        <f>(C35*100)/B35</f>
        <v>97.923761397341536</v>
      </c>
      <c r="E35" s="83">
        <f>(5397*100)/C35</f>
        <v>60.545209782364822</v>
      </c>
      <c r="F35" s="83">
        <f>(2802*100)/C35</f>
        <v>31.43369979807045</v>
      </c>
      <c r="G35" s="20" t="s">
        <v>44</v>
      </c>
      <c r="H35" s="247">
        <f>(715*100)/C35</f>
        <v>8.0210904195647288</v>
      </c>
      <c r="I35" s="1"/>
    </row>
    <row r="36" spans="1:9" ht="24">
      <c r="A36" s="145" t="s">
        <v>63</v>
      </c>
      <c r="B36" s="162">
        <v>2557</v>
      </c>
      <c r="C36" s="163">
        <v>2524</v>
      </c>
      <c r="D36" s="164">
        <f>(C36*100)/B36</f>
        <v>98.709425107547901</v>
      </c>
      <c r="E36" s="167">
        <f>((1250)*100)/C36</f>
        <v>49.524564183835182</v>
      </c>
      <c r="F36" s="167">
        <f>(1069*100)/C36</f>
        <v>42.353407290015845</v>
      </c>
      <c r="G36" s="166" t="s">
        <v>44</v>
      </c>
      <c r="H36" s="254">
        <f>(205*100)/C36</f>
        <v>8.12202852614897</v>
      </c>
      <c r="I36" s="1"/>
    </row>
    <row r="37" spans="1:9" ht="25.5">
      <c r="A37" s="246" t="s">
        <v>199</v>
      </c>
      <c r="B37" s="30">
        <v>6546</v>
      </c>
      <c r="C37" s="30">
        <v>6390</v>
      </c>
      <c r="D37" s="29">
        <f>(C37*100)/B37</f>
        <v>97.616865261228227</v>
      </c>
      <c r="E37" s="247">
        <f>((4147)*100)/C37</f>
        <v>64.89827856025039</v>
      </c>
      <c r="F37" s="264">
        <f>((1733)*100)/C37</f>
        <v>27.120500782472615</v>
      </c>
      <c r="G37" s="265" t="s">
        <v>44</v>
      </c>
      <c r="H37" s="253">
        <f>((510)*100)/C37</f>
        <v>7.981220657276995</v>
      </c>
      <c r="I37" s="1"/>
    </row>
    <row r="38" spans="1:9" ht="59.25" customHeight="1">
      <c r="A38" s="506" t="s">
        <v>484</v>
      </c>
      <c r="B38" s="506"/>
      <c r="C38" s="506"/>
      <c r="D38" s="506"/>
      <c r="E38" s="506"/>
      <c r="F38" s="506"/>
      <c r="G38" s="506"/>
      <c r="H38" s="506"/>
    </row>
    <row r="39" spans="1:9">
      <c r="A39" s="64"/>
    </row>
    <row r="45" spans="1:9">
      <c r="A45" s="549"/>
      <c r="B45" s="549"/>
      <c r="C45" s="549"/>
      <c r="D45" s="549"/>
      <c r="E45" s="549"/>
      <c r="F45" s="549"/>
    </row>
    <row r="46" spans="1:9">
      <c r="A46" s="549"/>
      <c r="B46" s="549"/>
      <c r="C46" s="549"/>
      <c r="D46" s="549"/>
      <c r="E46" s="549"/>
      <c r="F46" s="549"/>
    </row>
  </sheetData>
  <mergeCells count="18">
    <mergeCell ref="A6:H6"/>
    <mergeCell ref="A10:H10"/>
    <mergeCell ref="A14:H14"/>
    <mergeCell ref="A46:F46"/>
    <mergeCell ref="A22:H22"/>
    <mergeCell ref="A26:H26"/>
    <mergeCell ref="A30:H30"/>
    <mergeCell ref="A45:F45"/>
    <mergeCell ref="A18:H18"/>
    <mergeCell ref="A38:H38"/>
    <mergeCell ref="A34:H34"/>
    <mergeCell ref="E3:H3"/>
    <mergeCell ref="A2:H2"/>
    <mergeCell ref="A3:A5"/>
    <mergeCell ref="B3:B4"/>
    <mergeCell ref="C3:D3"/>
    <mergeCell ref="B5:C5"/>
    <mergeCell ref="D5:H5"/>
  </mergeCells>
  <phoneticPr fontId="53" type="noConversion"/>
  <hyperlinks>
    <hyperlink ref="A1" location="Inhalt!A1" display="Zurück zum Inhalt"/>
  </hyperlinks>
  <pageMargins left="0.70866141732283472" right="0.70866141732283472" top="0.78740157480314965" bottom="0.78740157480314965" header="0.31496062992125984" footer="0.31496062992125984"/>
  <pageSetup paperSize="9" scale="61" orientation="portrait" r:id="rId1"/>
  <headerFooter scaleWithDoc="0">
    <oddHeader>&amp;CBildungsbericht 2014 - (Web-)Tabellen F1</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7">
    <tabColor theme="0" tint="-0.249977111117893"/>
    <pageSetUpPr fitToPage="1"/>
  </sheetPr>
  <dimension ref="A1:P38"/>
  <sheetViews>
    <sheetView showGridLines="0" zoomScaleNormal="100" workbookViewId="0"/>
  </sheetViews>
  <sheetFormatPr baseColWidth="10" defaultColWidth="11.42578125" defaultRowHeight="12.75"/>
  <cols>
    <col min="1" max="1" width="34.28515625" style="33" customWidth="1"/>
    <col min="2" max="5" width="18.28515625" style="33" customWidth="1"/>
    <col min="6" max="13" width="7.28515625" style="33" hidden="1" customWidth="1"/>
    <col min="14" max="16384" width="11.42578125" style="33"/>
  </cols>
  <sheetData>
    <row r="1" spans="1:14">
      <c r="A1" s="155" t="s">
        <v>522</v>
      </c>
    </row>
    <row r="2" spans="1:14" ht="26.25" customHeight="1">
      <c r="A2" s="516" t="s">
        <v>521</v>
      </c>
      <c r="B2" s="516"/>
      <c r="C2" s="516"/>
      <c r="D2" s="516"/>
      <c r="E2" s="516"/>
      <c r="F2" s="516"/>
      <c r="G2" s="516"/>
      <c r="H2" s="516"/>
      <c r="I2" s="516"/>
      <c r="J2" s="516"/>
      <c r="K2" s="516"/>
      <c r="L2" s="516"/>
      <c r="M2" s="516"/>
    </row>
    <row r="3" spans="1:14" ht="12.75" customHeight="1">
      <c r="A3" s="589"/>
      <c r="B3" s="592" t="s">
        <v>376</v>
      </c>
      <c r="C3" s="593"/>
      <c r="D3" s="593"/>
      <c r="E3" s="593"/>
      <c r="F3" s="594" t="s">
        <v>224</v>
      </c>
      <c r="G3" s="594"/>
      <c r="H3" s="594"/>
      <c r="I3" s="594"/>
      <c r="J3" s="594"/>
      <c r="K3" s="594"/>
      <c r="L3" s="594"/>
      <c r="M3" s="594"/>
    </row>
    <row r="4" spans="1:14" ht="12.75" customHeight="1">
      <c r="A4" s="590"/>
      <c r="B4" s="519" t="s">
        <v>377</v>
      </c>
      <c r="C4" s="595"/>
      <c r="D4" s="519" t="s">
        <v>378</v>
      </c>
      <c r="E4" s="520"/>
      <c r="F4" s="519" t="s">
        <v>6</v>
      </c>
      <c r="G4" s="520"/>
      <c r="H4" s="520"/>
      <c r="I4" s="595"/>
      <c r="J4" s="519" t="s">
        <v>7</v>
      </c>
      <c r="K4" s="520"/>
      <c r="L4" s="520"/>
      <c r="M4" s="520"/>
    </row>
    <row r="5" spans="1:14" ht="51" customHeight="1">
      <c r="A5" s="590"/>
      <c r="B5" s="131" t="s">
        <v>2</v>
      </c>
      <c r="C5" s="131" t="s">
        <v>379</v>
      </c>
      <c r="D5" s="131" t="s">
        <v>2</v>
      </c>
      <c r="E5" s="132" t="s">
        <v>379</v>
      </c>
      <c r="F5" s="131" t="s">
        <v>201</v>
      </c>
      <c r="G5" s="131" t="s">
        <v>202</v>
      </c>
      <c r="H5" s="131" t="s">
        <v>203</v>
      </c>
      <c r="I5" s="131" t="s">
        <v>66</v>
      </c>
      <c r="J5" s="131" t="s">
        <v>201</v>
      </c>
      <c r="K5" s="131" t="s">
        <v>202</v>
      </c>
      <c r="L5" s="131" t="s">
        <v>203</v>
      </c>
      <c r="M5" s="132" t="s">
        <v>66</v>
      </c>
    </row>
    <row r="6" spans="1:14" ht="12.75" customHeight="1">
      <c r="A6" s="591"/>
      <c r="B6" s="586" t="s">
        <v>14</v>
      </c>
      <c r="C6" s="521"/>
      <c r="D6" s="521"/>
      <c r="E6" s="521"/>
      <c r="F6" s="521"/>
      <c r="G6" s="521"/>
      <c r="H6" s="521"/>
      <c r="I6" s="521"/>
      <c r="J6" s="521"/>
      <c r="K6" s="521"/>
      <c r="L6" s="521"/>
      <c r="M6" s="521"/>
      <c r="N6" s="268"/>
    </row>
    <row r="7" spans="1:14">
      <c r="A7" s="35" t="s">
        <v>2</v>
      </c>
      <c r="B7" s="383">
        <v>10620</v>
      </c>
      <c r="C7" s="384">
        <v>336</v>
      </c>
      <c r="D7" s="384">
        <v>8951</v>
      </c>
      <c r="E7" s="385">
        <v>700</v>
      </c>
      <c r="F7" s="384">
        <v>12.218112397088653</v>
      </c>
      <c r="G7" s="384">
        <v>10.191168551427033</v>
      </c>
      <c r="H7" s="384">
        <v>15.294117647058824</v>
      </c>
      <c r="I7" s="384">
        <v>30.779054916985952</v>
      </c>
      <c r="J7" s="384">
        <v>1.9132342188642455</v>
      </c>
      <c r="K7" s="384">
        <v>1.2046597828964787</v>
      </c>
      <c r="L7" s="384">
        <v>1.4705882352941175</v>
      </c>
      <c r="M7" s="385">
        <v>12.403100775193799</v>
      </c>
    </row>
    <row r="8" spans="1:14" ht="12.75" customHeight="1">
      <c r="A8" s="34"/>
      <c r="B8" s="587" t="s">
        <v>392</v>
      </c>
      <c r="C8" s="587"/>
      <c r="D8" s="587"/>
      <c r="E8" s="587"/>
      <c r="F8" s="587"/>
      <c r="G8" s="587"/>
      <c r="H8" s="587"/>
      <c r="I8" s="587"/>
      <c r="J8" s="587"/>
      <c r="K8" s="587"/>
      <c r="L8" s="587"/>
      <c r="M8" s="587"/>
    </row>
    <row r="9" spans="1:14">
      <c r="A9" s="312" t="s">
        <v>380</v>
      </c>
      <c r="B9" s="391">
        <v>9129</v>
      </c>
      <c r="C9" s="122">
        <v>181</v>
      </c>
      <c r="D9" s="122">
        <v>8186</v>
      </c>
      <c r="E9" s="123">
        <v>497</v>
      </c>
      <c r="F9" s="384">
        <v>1.1743267867989471</v>
      </c>
      <c r="G9" s="384">
        <v>0.66722268557130937</v>
      </c>
      <c r="H9" s="388" t="s">
        <v>44</v>
      </c>
      <c r="I9" s="384">
        <v>38.571428571428577</v>
      </c>
      <c r="J9" s="384">
        <v>0.76272591610014928</v>
      </c>
      <c r="K9" s="384">
        <v>0.27336408679309754</v>
      </c>
      <c r="L9" s="384">
        <v>0</v>
      </c>
      <c r="M9" s="385">
        <v>28.037383177570092</v>
      </c>
    </row>
    <row r="10" spans="1:14">
      <c r="A10" s="315" t="s">
        <v>381</v>
      </c>
      <c r="B10" s="392">
        <v>242</v>
      </c>
      <c r="C10" s="38">
        <v>5</v>
      </c>
      <c r="D10" s="393">
        <v>160</v>
      </c>
      <c r="E10" s="394">
        <v>11</v>
      </c>
      <c r="F10" s="198">
        <v>0.28345818991698724</v>
      </c>
      <c r="G10" s="198">
        <v>0.25020850708924103</v>
      </c>
      <c r="H10" s="154" t="s">
        <v>44</v>
      </c>
      <c r="I10" s="198">
        <v>1.4285714285714285E-2</v>
      </c>
      <c r="J10" s="154" t="s">
        <v>44</v>
      </c>
      <c r="K10" s="154" t="s">
        <v>44</v>
      </c>
      <c r="L10" s="154" t="s">
        <v>44</v>
      </c>
      <c r="M10" s="387" t="s">
        <v>44</v>
      </c>
    </row>
    <row r="11" spans="1:14">
      <c r="A11" s="312" t="s">
        <v>66</v>
      </c>
      <c r="B11" s="391">
        <v>889</v>
      </c>
      <c r="C11" s="122">
        <v>150</v>
      </c>
      <c r="D11" s="122">
        <v>605</v>
      </c>
      <c r="E11" s="123">
        <v>192</v>
      </c>
      <c r="F11" s="384">
        <v>0.18222312208949179</v>
      </c>
      <c r="G11" s="384">
        <v>0.12510425354462051</v>
      </c>
      <c r="H11" s="388" t="s">
        <v>44</v>
      </c>
      <c r="I11" s="384">
        <v>4.2857142857142856</v>
      </c>
      <c r="J11" s="384">
        <v>0.23213397446526282</v>
      </c>
      <c r="K11" s="388" t="s">
        <v>44</v>
      </c>
      <c r="L11" s="384">
        <v>0</v>
      </c>
      <c r="M11" s="385">
        <v>2.8037383177570092</v>
      </c>
    </row>
    <row r="12" spans="1:14" ht="12.75" customHeight="1">
      <c r="A12" s="130"/>
      <c r="B12" s="596" t="s">
        <v>393</v>
      </c>
      <c r="C12" s="588"/>
      <c r="D12" s="588"/>
      <c r="E12" s="588"/>
      <c r="F12" s="588"/>
      <c r="G12" s="588"/>
      <c r="H12" s="588"/>
      <c r="I12" s="588"/>
      <c r="J12" s="588"/>
      <c r="K12" s="588"/>
      <c r="L12" s="588"/>
      <c r="M12" s="588"/>
    </row>
    <row r="13" spans="1:14">
      <c r="A13" s="35" t="s">
        <v>43</v>
      </c>
      <c r="B13" s="383">
        <v>5670</v>
      </c>
      <c r="C13" s="384">
        <v>79</v>
      </c>
      <c r="D13" s="384">
        <v>5874</v>
      </c>
      <c r="E13" s="385">
        <v>379</v>
      </c>
      <c r="F13" s="384">
        <v>28.21034282393957</v>
      </c>
      <c r="G13" s="384">
        <v>27.54559270516717</v>
      </c>
      <c r="H13" s="384">
        <v>26.804123711340207</v>
      </c>
      <c r="I13" s="384">
        <v>30.855539971949508</v>
      </c>
      <c r="J13" s="384">
        <v>5.1034482758620694</v>
      </c>
      <c r="K13" s="384">
        <v>4.409171075837742</v>
      </c>
      <c r="L13" s="384">
        <v>3.0769230769230771</v>
      </c>
      <c r="M13" s="385">
        <v>8.3129584352078236</v>
      </c>
    </row>
    <row r="14" spans="1:14">
      <c r="A14" s="133" t="s">
        <v>382</v>
      </c>
      <c r="B14" s="386">
        <v>3608</v>
      </c>
      <c r="C14" s="198">
        <v>141</v>
      </c>
      <c r="D14" s="154">
        <v>2372</v>
      </c>
      <c r="E14" s="387">
        <v>181</v>
      </c>
      <c r="F14" s="198">
        <v>10.894828588030215</v>
      </c>
      <c r="G14" s="198">
        <v>11.094224924012158</v>
      </c>
      <c r="H14" s="198">
        <v>10.309278350515463</v>
      </c>
      <c r="I14" s="198">
        <v>10.238429172510518</v>
      </c>
      <c r="J14" s="154" t="s">
        <v>44</v>
      </c>
      <c r="K14" s="154" t="s">
        <v>44</v>
      </c>
      <c r="L14" s="154" t="s">
        <v>44</v>
      </c>
      <c r="M14" s="387" t="s">
        <v>44</v>
      </c>
    </row>
    <row r="15" spans="1:14">
      <c r="A15" s="35" t="s">
        <v>253</v>
      </c>
      <c r="B15" s="383">
        <v>586</v>
      </c>
      <c r="C15" s="384">
        <v>116</v>
      </c>
      <c r="D15" s="384">
        <v>614</v>
      </c>
      <c r="E15" s="385">
        <v>139</v>
      </c>
      <c r="F15" s="384">
        <v>10.081348053457292</v>
      </c>
      <c r="G15" s="384">
        <v>10.182370820668693</v>
      </c>
      <c r="H15" s="388" t="s">
        <v>44</v>
      </c>
      <c r="I15" s="384">
        <v>11.079943899018232</v>
      </c>
      <c r="J15" s="384">
        <v>1.6551724137931034</v>
      </c>
      <c r="K15" s="384">
        <v>1.352145796590241</v>
      </c>
      <c r="L15" s="388" t="s">
        <v>44</v>
      </c>
      <c r="M15" s="385">
        <v>3.1784841075794623</v>
      </c>
    </row>
    <row r="16" spans="1:14" ht="12.75" customHeight="1">
      <c r="A16" s="130"/>
      <c r="B16" s="588" t="s">
        <v>383</v>
      </c>
      <c r="C16" s="588"/>
      <c r="D16" s="588"/>
      <c r="E16" s="588"/>
      <c r="F16" s="588"/>
      <c r="G16" s="588"/>
      <c r="H16" s="588"/>
      <c r="I16" s="588"/>
      <c r="J16" s="588"/>
      <c r="K16" s="588"/>
      <c r="L16" s="588"/>
      <c r="M16" s="588"/>
    </row>
    <row r="17" spans="1:16">
      <c r="A17" s="35" t="s">
        <v>384</v>
      </c>
      <c r="B17" s="383">
        <v>93</v>
      </c>
      <c r="C17" s="384">
        <v>2</v>
      </c>
      <c r="D17" s="384">
        <v>108</v>
      </c>
      <c r="E17" s="385">
        <v>9</v>
      </c>
      <c r="F17" s="384">
        <v>28.21034282393957</v>
      </c>
      <c r="G17" s="384">
        <v>27.54559270516717</v>
      </c>
      <c r="H17" s="384">
        <v>26.804123711340207</v>
      </c>
      <c r="I17" s="384">
        <v>30.855539971949508</v>
      </c>
      <c r="J17" s="384">
        <v>5.1034482758620694</v>
      </c>
      <c r="K17" s="384">
        <v>4.409171075837742</v>
      </c>
      <c r="L17" s="384">
        <v>3.0769230769230771</v>
      </c>
      <c r="M17" s="385">
        <v>8.3129584352078236</v>
      </c>
    </row>
    <row r="18" spans="1:16">
      <c r="A18" s="133" t="s">
        <v>385</v>
      </c>
      <c r="B18" s="386">
        <v>1096</v>
      </c>
      <c r="C18" s="198">
        <v>26</v>
      </c>
      <c r="D18" s="154">
        <v>1049</v>
      </c>
      <c r="E18" s="387">
        <v>70</v>
      </c>
      <c r="F18" s="198">
        <v>10.894828588030215</v>
      </c>
      <c r="G18" s="198">
        <v>11.094224924012158</v>
      </c>
      <c r="H18" s="198">
        <v>10.309278350515463</v>
      </c>
      <c r="I18" s="198">
        <v>10.238429172510518</v>
      </c>
      <c r="J18" s="154" t="s">
        <v>44</v>
      </c>
      <c r="K18" s="154" t="s">
        <v>44</v>
      </c>
      <c r="L18" s="154" t="s">
        <v>44</v>
      </c>
      <c r="M18" s="387" t="s">
        <v>44</v>
      </c>
    </row>
    <row r="19" spans="1:16">
      <c r="A19" s="35" t="s">
        <v>386</v>
      </c>
      <c r="B19" s="383">
        <v>1956</v>
      </c>
      <c r="C19" s="384">
        <v>29</v>
      </c>
      <c r="D19" s="384">
        <v>1641</v>
      </c>
      <c r="E19" s="385">
        <v>102</v>
      </c>
      <c r="F19" s="384">
        <v>10.081348053457292</v>
      </c>
      <c r="G19" s="384">
        <v>10.182370820668693</v>
      </c>
      <c r="H19" s="388" t="s">
        <v>44</v>
      </c>
      <c r="I19" s="384">
        <v>11.079943899018232</v>
      </c>
      <c r="J19" s="384">
        <v>1.6551724137931034</v>
      </c>
      <c r="K19" s="384">
        <v>1.352145796590241</v>
      </c>
      <c r="L19" s="388" t="s">
        <v>44</v>
      </c>
      <c r="M19" s="385">
        <v>3.1784841075794623</v>
      </c>
    </row>
    <row r="20" spans="1:16" ht="13.5">
      <c r="A20" s="133" t="s">
        <v>390</v>
      </c>
      <c r="B20" s="386">
        <v>2758</v>
      </c>
      <c r="C20" s="198">
        <v>21</v>
      </c>
      <c r="D20" s="198">
        <v>1553</v>
      </c>
      <c r="E20" s="199">
        <v>26</v>
      </c>
      <c r="F20" s="198">
        <v>5.1423590935502617</v>
      </c>
      <c r="G20" s="198">
        <v>2.4696048632218845</v>
      </c>
      <c r="H20" s="154" t="s">
        <v>44</v>
      </c>
      <c r="I20" s="198">
        <v>15.708274894810659</v>
      </c>
      <c r="J20" s="198">
        <v>7.4942528735632186</v>
      </c>
      <c r="K20" s="198">
        <v>5.2322163433274547</v>
      </c>
      <c r="L20" s="198">
        <v>1.5384615384615385</v>
      </c>
      <c r="M20" s="199">
        <v>17.848410757946208</v>
      </c>
    </row>
    <row r="21" spans="1:16">
      <c r="A21" s="35" t="s">
        <v>89</v>
      </c>
      <c r="B21" s="383">
        <v>1465</v>
      </c>
      <c r="C21" s="384">
        <v>22</v>
      </c>
      <c r="D21" s="384">
        <v>1398</v>
      </c>
      <c r="E21" s="385">
        <v>120</v>
      </c>
      <c r="F21" s="384">
        <v>11.853573503776873</v>
      </c>
      <c r="G21" s="384">
        <v>6.0410334346504557</v>
      </c>
      <c r="H21" s="384">
        <v>12.371134020618557</v>
      </c>
      <c r="I21" s="384">
        <v>33.239831697054697</v>
      </c>
      <c r="J21" s="384">
        <v>21.931034482758623</v>
      </c>
      <c r="K21" s="384">
        <v>15.049970605526161</v>
      </c>
      <c r="L21" s="384">
        <v>24.615384615384617</v>
      </c>
      <c r="M21" s="385">
        <v>50.122249388753062</v>
      </c>
    </row>
    <row r="22" spans="1:16">
      <c r="A22" s="133" t="s">
        <v>204</v>
      </c>
      <c r="B22" s="386">
        <v>411</v>
      </c>
      <c r="C22" s="198">
        <v>29</v>
      </c>
      <c r="D22" s="198">
        <v>323</v>
      </c>
      <c r="E22" s="199">
        <v>46</v>
      </c>
      <c r="F22" s="198">
        <v>8.1057524694944796</v>
      </c>
      <c r="G22" s="198">
        <v>7.8647416413373863</v>
      </c>
      <c r="H22" s="198">
        <v>2.0618556701030926</v>
      </c>
      <c r="I22" s="198">
        <v>9.8176718092566624</v>
      </c>
      <c r="J22" s="198">
        <v>11.35632183908046</v>
      </c>
      <c r="K22" s="198">
        <v>11.111111111111111</v>
      </c>
      <c r="L22" s="198">
        <v>1.5384615384615385</v>
      </c>
      <c r="M22" s="199">
        <v>13.93643031784841</v>
      </c>
    </row>
    <row r="23" spans="1:16">
      <c r="A23" s="35" t="s">
        <v>387</v>
      </c>
      <c r="B23" s="383">
        <v>1337</v>
      </c>
      <c r="C23" s="384">
        <v>19</v>
      </c>
      <c r="D23" s="384">
        <v>1430</v>
      </c>
      <c r="E23" s="385">
        <v>70</v>
      </c>
      <c r="F23" s="384">
        <v>7.5537478210342819</v>
      </c>
      <c r="G23" s="384">
        <v>5.8130699088145894</v>
      </c>
      <c r="H23" s="384">
        <v>4.1237113402061851</v>
      </c>
      <c r="I23" s="384">
        <v>14.446002805049089</v>
      </c>
      <c r="J23" s="384">
        <v>17.931034482758619</v>
      </c>
      <c r="K23" s="384">
        <v>15.990593768371546</v>
      </c>
      <c r="L23" s="384">
        <v>26.153846153846157</v>
      </c>
      <c r="M23" s="385">
        <v>24.69437652811736</v>
      </c>
    </row>
    <row r="24" spans="1:16">
      <c r="A24" s="133" t="s">
        <v>388</v>
      </c>
      <c r="B24" s="386">
        <v>1410</v>
      </c>
      <c r="C24" s="198">
        <v>94</v>
      </c>
      <c r="D24" s="198">
        <v>1582</v>
      </c>
      <c r="E24" s="199">
        <v>197</v>
      </c>
      <c r="F24" s="198">
        <v>79.052876234747231</v>
      </c>
      <c r="G24" s="198">
        <v>83.624620060790278</v>
      </c>
      <c r="H24" s="198">
        <v>72.164948453608247</v>
      </c>
      <c r="I24" s="198">
        <v>63.113604488078543</v>
      </c>
      <c r="J24" s="198">
        <v>73.333333333333329</v>
      </c>
      <c r="K24" s="198">
        <v>79.600235155790713</v>
      </c>
      <c r="L24" s="198">
        <v>60</v>
      </c>
      <c r="M24" s="199">
        <v>49.388753056234719</v>
      </c>
    </row>
    <row r="25" spans="1:16">
      <c r="A25" s="369" t="s">
        <v>389</v>
      </c>
      <c r="B25" s="389">
        <v>884</v>
      </c>
      <c r="C25" s="390">
        <v>129</v>
      </c>
      <c r="D25" s="390">
        <v>825</v>
      </c>
      <c r="E25" s="395">
        <v>148</v>
      </c>
      <c r="F25" s="383">
        <v>7.5537478210342819</v>
      </c>
      <c r="G25" s="384">
        <v>5.8130699088145894</v>
      </c>
      <c r="H25" s="384">
        <v>4.1237113402061851</v>
      </c>
      <c r="I25" s="384">
        <v>14.446002805049089</v>
      </c>
      <c r="J25" s="384">
        <v>17.931034482758619</v>
      </c>
      <c r="K25" s="384">
        <v>15.990593768371546</v>
      </c>
      <c r="L25" s="384">
        <v>26.153846153846157</v>
      </c>
      <c r="M25" s="385">
        <v>24.69437652811736</v>
      </c>
    </row>
    <row r="26" spans="1:16" s="32" customFormat="1" ht="33.75" customHeight="1">
      <c r="A26" s="553" t="s">
        <v>391</v>
      </c>
      <c r="B26" s="553"/>
      <c r="C26" s="553"/>
      <c r="D26" s="553"/>
      <c r="E26" s="553"/>
      <c r="N26" s="271"/>
      <c r="O26" s="271"/>
      <c r="P26" s="271"/>
    </row>
    <row r="27" spans="1:16">
      <c r="E27" s="36"/>
      <c r="N27" s="270"/>
      <c r="O27" s="270"/>
      <c r="P27" s="270"/>
    </row>
    <row r="28" spans="1:16">
      <c r="A28" s="32"/>
      <c r="E28" s="36"/>
    </row>
    <row r="29" spans="1:16">
      <c r="E29" s="36"/>
    </row>
    <row r="30" spans="1:16">
      <c r="E30" s="36"/>
    </row>
    <row r="31" spans="1:16">
      <c r="E31" s="36"/>
    </row>
    <row r="32" spans="1:16">
      <c r="E32" s="36"/>
    </row>
    <row r="33" spans="5:5">
      <c r="E33" s="36"/>
    </row>
    <row r="34" spans="5:5">
      <c r="E34" s="36"/>
    </row>
    <row r="35" spans="5:5">
      <c r="E35" s="36"/>
    </row>
    <row r="36" spans="5:5">
      <c r="E36" s="36"/>
    </row>
    <row r="37" spans="5:5">
      <c r="E37" s="36"/>
    </row>
    <row r="38" spans="5:5">
      <c r="E38" s="36"/>
    </row>
  </sheetData>
  <mergeCells count="13">
    <mergeCell ref="A26:E26"/>
    <mergeCell ref="B6:M6"/>
    <mergeCell ref="B8:M8"/>
    <mergeCell ref="B16:M16"/>
    <mergeCell ref="A2:M2"/>
    <mergeCell ref="A3:A6"/>
    <mergeCell ref="B3:E3"/>
    <mergeCell ref="F3:M3"/>
    <mergeCell ref="B4:C4"/>
    <mergeCell ref="D4:E4"/>
    <mergeCell ref="F4:I4"/>
    <mergeCell ref="J4:M4"/>
    <mergeCell ref="B12:M12"/>
  </mergeCells>
  <hyperlinks>
    <hyperlink ref="A1" location="Inhalt!A1" display="Zurück zum Inhalt"/>
  </hyperlinks>
  <pageMargins left="0.25" right="0.25" top="0.75" bottom="0.75" header="0.3" footer="0.3"/>
  <pageSetup paperSize="9" scale="66" orientation="landscape" r:id="rId1"/>
  <headerFooter scaleWithDoc="0">
    <oddHeader>&amp;CBildungsbericht 2014 - (Web-)Tabellen F1</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2">
    <tabColor theme="0" tint="-0.249977111117893"/>
    <pageSetUpPr fitToPage="1"/>
  </sheetPr>
  <dimension ref="A1:T25"/>
  <sheetViews>
    <sheetView showGridLines="0" zoomScaleNormal="100" zoomScaleSheetLayoutView="90" workbookViewId="0"/>
  </sheetViews>
  <sheetFormatPr baseColWidth="10" defaultRowHeight="12.75"/>
  <cols>
    <col min="1" max="1" width="42" customWidth="1"/>
    <col min="2" max="19" width="7.85546875" customWidth="1"/>
  </cols>
  <sheetData>
    <row r="1" spans="1:20">
      <c r="A1" s="155" t="s">
        <v>522</v>
      </c>
    </row>
    <row r="2" spans="1:20" s="21" customFormat="1" ht="25.5" customHeight="1">
      <c r="A2" s="511" t="s">
        <v>510</v>
      </c>
      <c r="B2" s="511"/>
      <c r="C2" s="511"/>
      <c r="D2" s="511"/>
      <c r="E2" s="511"/>
      <c r="F2" s="511"/>
      <c r="G2" s="511"/>
      <c r="H2" s="511"/>
      <c r="I2" s="511"/>
      <c r="J2" s="511"/>
      <c r="K2" s="511"/>
      <c r="L2" s="511"/>
      <c r="M2" s="511"/>
      <c r="N2" s="511"/>
      <c r="O2" s="511"/>
      <c r="P2" s="511"/>
      <c r="Q2" s="511"/>
      <c r="R2" s="511"/>
      <c r="S2" s="511"/>
    </row>
    <row r="3" spans="1:20">
      <c r="A3" s="502" t="s">
        <v>270</v>
      </c>
      <c r="B3" s="528" t="s">
        <v>380</v>
      </c>
      <c r="C3" s="530"/>
      <c r="D3" s="530"/>
      <c r="E3" s="530"/>
      <c r="F3" s="530"/>
      <c r="G3" s="530"/>
      <c r="H3" s="530"/>
      <c r="I3" s="530"/>
      <c r="J3" s="530"/>
      <c r="K3" s="528" t="s">
        <v>66</v>
      </c>
      <c r="L3" s="530"/>
      <c r="M3" s="530"/>
      <c r="N3" s="530"/>
      <c r="O3" s="530"/>
      <c r="P3" s="530"/>
      <c r="Q3" s="530"/>
      <c r="R3" s="530"/>
      <c r="S3" s="530"/>
    </row>
    <row r="4" spans="1:20">
      <c r="A4" s="507"/>
      <c r="B4" s="276">
        <v>1995</v>
      </c>
      <c r="C4" s="276">
        <v>2000</v>
      </c>
      <c r="D4" s="276">
        <v>2005</v>
      </c>
      <c r="E4" s="276">
        <v>2010</v>
      </c>
      <c r="F4" s="276">
        <v>2011</v>
      </c>
      <c r="G4" s="276">
        <v>2012</v>
      </c>
      <c r="H4" s="276">
        <v>2013</v>
      </c>
      <c r="I4" s="276">
        <v>2014</v>
      </c>
      <c r="J4" s="276">
        <v>2015</v>
      </c>
      <c r="K4" s="276">
        <v>1995</v>
      </c>
      <c r="L4" s="276">
        <v>2000</v>
      </c>
      <c r="M4" s="276">
        <v>2005</v>
      </c>
      <c r="N4" s="276">
        <v>2010</v>
      </c>
      <c r="O4" s="276">
        <v>2011</v>
      </c>
      <c r="P4" s="276">
        <v>2012</v>
      </c>
      <c r="Q4" s="276">
        <v>2013</v>
      </c>
      <c r="R4" s="276">
        <v>2014</v>
      </c>
      <c r="S4" s="277">
        <v>2015</v>
      </c>
      <c r="T4" s="1"/>
    </row>
    <row r="5" spans="1:20">
      <c r="A5" s="503"/>
      <c r="B5" s="524" t="s">
        <v>256</v>
      </c>
      <c r="C5" s="525"/>
      <c r="D5" s="525"/>
      <c r="E5" s="525"/>
      <c r="F5" s="525"/>
      <c r="G5" s="525"/>
      <c r="H5" s="525"/>
      <c r="I5" s="525"/>
      <c r="J5" s="525"/>
      <c r="K5" s="525"/>
      <c r="L5" s="525"/>
      <c r="M5" s="525"/>
      <c r="N5" s="525"/>
      <c r="O5" s="525"/>
      <c r="P5" s="525"/>
      <c r="Q5" s="525"/>
      <c r="R5" s="525"/>
      <c r="S5" s="525"/>
      <c r="T5" s="1"/>
    </row>
    <row r="6" spans="1:20">
      <c r="A6" s="9" t="s">
        <v>2</v>
      </c>
      <c r="B6" s="238">
        <v>100</v>
      </c>
      <c r="C6" s="238">
        <v>100</v>
      </c>
      <c r="D6" s="125">
        <v>100</v>
      </c>
      <c r="E6" s="125">
        <v>100</v>
      </c>
      <c r="F6" s="125">
        <v>100</v>
      </c>
      <c r="G6" s="125">
        <v>100</v>
      </c>
      <c r="H6" s="238">
        <v>100</v>
      </c>
      <c r="I6" s="242">
        <v>100</v>
      </c>
      <c r="J6" s="238">
        <v>100</v>
      </c>
      <c r="K6" s="238">
        <v>100</v>
      </c>
      <c r="L6" s="238">
        <v>100</v>
      </c>
      <c r="M6" s="125">
        <v>100</v>
      </c>
      <c r="N6" s="125">
        <v>100</v>
      </c>
      <c r="O6" s="125">
        <v>100</v>
      </c>
      <c r="P6" s="125">
        <v>100</v>
      </c>
      <c r="Q6" s="238">
        <v>100</v>
      </c>
      <c r="R6" s="242">
        <v>100</v>
      </c>
      <c r="S6" s="242">
        <v>100</v>
      </c>
      <c r="T6" s="1"/>
    </row>
    <row r="7" spans="1:20">
      <c r="A7" s="197" t="s">
        <v>263</v>
      </c>
      <c r="B7" s="239">
        <v>16.392086525601279</v>
      </c>
      <c r="C7" s="239">
        <v>16.010572652977931</v>
      </c>
      <c r="D7" s="278">
        <v>16.8927354863233</v>
      </c>
      <c r="E7" s="278">
        <v>13.767729500022718</v>
      </c>
      <c r="F7" s="278">
        <v>13.020385285802568</v>
      </c>
      <c r="G7" s="278">
        <v>13.082536191887629</v>
      </c>
      <c r="H7" s="239">
        <v>12.868728106435748</v>
      </c>
      <c r="I7" s="241">
        <v>12.44765042302579</v>
      </c>
      <c r="J7" s="241">
        <v>12.155062385253965</v>
      </c>
      <c r="K7" s="239">
        <v>0.95272993770611947</v>
      </c>
      <c r="L7" s="239">
        <v>0.39532485390168448</v>
      </c>
      <c r="M7" s="278">
        <v>0.8025222126683863</v>
      </c>
      <c r="N7" s="278">
        <v>0.97168134901130487</v>
      </c>
      <c r="O7" s="278">
        <v>1.4677566995991289</v>
      </c>
      <c r="P7" s="278">
        <v>1.2893243940175347</v>
      </c>
      <c r="Q7" s="239">
        <v>1.1728787686045032</v>
      </c>
      <c r="R7" s="241">
        <v>1.0388365031165094</v>
      </c>
      <c r="S7" s="241">
        <v>1.1032477899301834</v>
      </c>
    </row>
    <row r="8" spans="1:20">
      <c r="A8" s="9" t="s">
        <v>257</v>
      </c>
      <c r="B8" s="238">
        <v>1.209904985736264</v>
      </c>
      <c r="C8" s="238">
        <v>1.0520826247647552</v>
      </c>
      <c r="D8" s="125">
        <v>1.1578778088039647</v>
      </c>
      <c r="E8" s="125">
        <v>0.95681307827883644</v>
      </c>
      <c r="F8" s="125">
        <v>0.84998573091586982</v>
      </c>
      <c r="G8" s="125">
        <v>0.84748340888249529</v>
      </c>
      <c r="H8" s="238">
        <v>0.84037194555480732</v>
      </c>
      <c r="I8" s="242">
        <v>0.792698928392502</v>
      </c>
      <c r="J8" s="242">
        <v>0.77074898894348631</v>
      </c>
      <c r="K8" s="281" t="s">
        <v>44</v>
      </c>
      <c r="L8" s="281" t="s">
        <v>44</v>
      </c>
      <c r="M8" s="281" t="s">
        <v>44</v>
      </c>
      <c r="N8" s="125">
        <v>0.25331770577337515</v>
      </c>
      <c r="O8" s="125">
        <v>0.29039487389918245</v>
      </c>
      <c r="P8" s="125">
        <v>0.33808950776459801</v>
      </c>
      <c r="Q8" s="238">
        <v>0.30021625747360386</v>
      </c>
      <c r="R8" s="242">
        <v>0.29224411516244664</v>
      </c>
      <c r="S8" s="242">
        <v>0.35980651464245716</v>
      </c>
    </row>
    <row r="9" spans="1:20">
      <c r="A9" s="197" t="s">
        <v>266</v>
      </c>
      <c r="B9" s="239">
        <v>40.35902867436161</v>
      </c>
      <c r="C9" s="239">
        <v>37.613573420661375</v>
      </c>
      <c r="D9" s="278">
        <v>34.094530781713715</v>
      </c>
      <c r="E9" s="278">
        <v>35.74286336058772</v>
      </c>
      <c r="F9" s="278">
        <v>34.946526863860619</v>
      </c>
      <c r="G9" s="278">
        <v>35.29638015932688</v>
      </c>
      <c r="H9" s="239">
        <v>35.261316469074146</v>
      </c>
      <c r="I9" s="241">
        <v>35.49100704211606</v>
      </c>
      <c r="J9" s="241">
        <v>35.264402847100705</v>
      </c>
      <c r="K9" s="239">
        <v>61.048002931476731</v>
      </c>
      <c r="L9" s="239">
        <v>67.531797868683398</v>
      </c>
      <c r="M9" s="278">
        <v>69.676124964173113</v>
      </c>
      <c r="N9" s="278">
        <v>68.543234148739089</v>
      </c>
      <c r="O9" s="278">
        <v>67.485243521353482</v>
      </c>
      <c r="P9" s="278">
        <v>67.609306056959483</v>
      </c>
      <c r="Q9" s="239">
        <v>69.632362294873431</v>
      </c>
      <c r="R9" s="241">
        <v>70.960524212881566</v>
      </c>
      <c r="S9" s="241">
        <v>69.473634045797894</v>
      </c>
    </row>
    <row r="10" spans="1:20">
      <c r="A10" s="9" t="s">
        <v>267</v>
      </c>
      <c r="B10" s="238"/>
      <c r="C10" s="238"/>
      <c r="D10" s="125"/>
      <c r="E10" s="125"/>
      <c r="F10" s="125"/>
      <c r="G10" s="125"/>
      <c r="H10" s="238"/>
      <c r="I10" s="242"/>
      <c r="J10" s="242"/>
      <c r="K10" s="238"/>
      <c r="L10" s="238"/>
      <c r="M10" s="125"/>
      <c r="N10" s="125"/>
      <c r="O10" s="125"/>
      <c r="P10" s="125"/>
      <c r="Q10" s="238"/>
      <c r="R10" s="242"/>
      <c r="S10" s="242"/>
    </row>
    <row r="11" spans="1:20">
      <c r="A11" s="197" t="s">
        <v>258</v>
      </c>
      <c r="B11" s="239">
        <v>14.572976984746694</v>
      </c>
      <c r="C11" s="239">
        <v>16.526248619303512</v>
      </c>
      <c r="D11" s="278">
        <v>13.943655794505927</v>
      </c>
      <c r="E11" s="278">
        <v>15.187046075775005</v>
      </c>
      <c r="F11" s="278">
        <v>15.319247659972856</v>
      </c>
      <c r="G11" s="278">
        <v>15.512640540998641</v>
      </c>
      <c r="H11" s="239">
        <v>15.524081855295794</v>
      </c>
      <c r="I11" s="241">
        <v>15.465545248903126</v>
      </c>
      <c r="J11" s="241">
        <v>15.31597264820399</v>
      </c>
      <c r="K11" s="239">
        <v>55.441553682667646</v>
      </c>
      <c r="L11" s="239">
        <v>57.80336885527673</v>
      </c>
      <c r="M11" s="278">
        <v>59.150186299799365</v>
      </c>
      <c r="N11" s="278">
        <v>50.569019622670041</v>
      </c>
      <c r="O11" s="278">
        <v>49.218774659890784</v>
      </c>
      <c r="P11" s="278">
        <v>48.799495730903672</v>
      </c>
      <c r="Q11" s="239">
        <v>49.090446508077854</v>
      </c>
      <c r="R11" s="241">
        <v>49.245416562021965</v>
      </c>
      <c r="S11" s="241">
        <v>44.291943670026448</v>
      </c>
    </row>
    <row r="12" spans="1:20" ht="24">
      <c r="A12" s="297" t="s">
        <v>293</v>
      </c>
      <c r="B12" s="238">
        <v>1.5160534677500406</v>
      </c>
      <c r="C12" s="238">
        <v>2.1751030866057053</v>
      </c>
      <c r="D12" s="125">
        <v>2.761070744579758</v>
      </c>
      <c r="E12" s="125">
        <v>1.894972964829168</v>
      </c>
      <c r="F12" s="125">
        <v>1.7141378906803377</v>
      </c>
      <c r="G12" s="125">
        <v>1.6256470209871661</v>
      </c>
      <c r="H12" s="238">
        <v>1.5499151957316606</v>
      </c>
      <c r="I12" s="242">
        <v>1.4298944007911807</v>
      </c>
      <c r="J12" s="242">
        <v>1.2842946710488083</v>
      </c>
      <c r="K12" s="238">
        <v>3.8109197508244779</v>
      </c>
      <c r="L12" s="238">
        <v>5.6892402887590237</v>
      </c>
      <c r="M12" s="125">
        <v>4.3207222699914016</v>
      </c>
      <c r="N12" s="125">
        <v>5.402850769405271</v>
      </c>
      <c r="O12" s="125">
        <v>4.4537735551276789</v>
      </c>
      <c r="P12" s="125">
        <v>4.0685347544553325</v>
      </c>
      <c r="Q12" s="238">
        <v>3.7145401348428955</v>
      </c>
      <c r="R12" s="242">
        <v>3.1964200095892599</v>
      </c>
      <c r="S12" s="242">
        <v>2.9785307503514669</v>
      </c>
    </row>
    <row r="13" spans="1:20">
      <c r="A13" s="197" t="s">
        <v>268</v>
      </c>
      <c r="B13" s="239">
        <v>1.218022559122993</v>
      </c>
      <c r="C13" s="239">
        <v>1.2785006526928846</v>
      </c>
      <c r="D13" s="278">
        <v>1.0379965205187058</v>
      </c>
      <c r="E13" s="278">
        <v>1.6323934197279024</v>
      </c>
      <c r="F13" s="278">
        <v>1.5344911480350754</v>
      </c>
      <c r="G13" s="278">
        <v>1.632818034446941</v>
      </c>
      <c r="H13" s="239">
        <v>1.6756300658831151</v>
      </c>
      <c r="I13" s="241">
        <v>1.5480943778018275</v>
      </c>
      <c r="J13" s="241">
        <v>1.6047764483559435</v>
      </c>
      <c r="K13" s="239">
        <v>0</v>
      </c>
      <c r="L13" s="239">
        <v>0</v>
      </c>
      <c r="M13" s="278">
        <v>0.88134135855546003</v>
      </c>
      <c r="N13" s="278">
        <v>3.4557072101024615</v>
      </c>
      <c r="O13" s="278">
        <v>4.4443041570657487</v>
      </c>
      <c r="P13" s="278">
        <v>5.4065669589135297</v>
      </c>
      <c r="Q13" s="239">
        <v>7.0856125174914126</v>
      </c>
      <c r="R13" s="241">
        <v>9.1874243704194161</v>
      </c>
      <c r="S13" s="241">
        <v>11.518574117759192</v>
      </c>
    </row>
    <row r="14" spans="1:20">
      <c r="A14" s="9" t="s">
        <v>86</v>
      </c>
      <c r="B14" s="125">
        <v>9.8852716294675638</v>
      </c>
      <c r="C14" s="125">
        <v>10.240314069985521</v>
      </c>
      <c r="D14" s="125">
        <v>12.616774608558353</v>
      </c>
      <c r="E14" s="125">
        <v>11.669723717533282</v>
      </c>
      <c r="F14" s="125">
        <v>11.861201846973826</v>
      </c>
      <c r="G14" s="125">
        <v>11.399955670098612</v>
      </c>
      <c r="H14" s="238">
        <v>11.409583308474462</v>
      </c>
      <c r="I14" s="242">
        <v>11.171524432694332</v>
      </c>
      <c r="J14" s="242">
        <v>11.226978151709057</v>
      </c>
      <c r="K14" s="125">
        <v>2.2352510076951262</v>
      </c>
      <c r="L14" s="125">
        <v>0.65314541079408728</v>
      </c>
      <c r="M14" s="125">
        <v>1.3255947262826024</v>
      </c>
      <c r="N14" s="125">
        <v>0.74861053347952655</v>
      </c>
      <c r="O14" s="125">
        <v>0.83961996149111462</v>
      </c>
      <c r="P14" s="125">
        <v>0.70196550340954678</v>
      </c>
      <c r="Q14" s="238">
        <v>0.63859559852436076</v>
      </c>
      <c r="R14" s="242">
        <v>0.5593735016781205</v>
      </c>
      <c r="S14" s="242">
        <v>0.62191722067338617</v>
      </c>
    </row>
    <row r="15" spans="1:20">
      <c r="A15" s="197" t="s">
        <v>259</v>
      </c>
      <c r="B15" s="279">
        <v>4.2045164632119301</v>
      </c>
      <c r="C15" s="279">
        <v>3.7312006633821477</v>
      </c>
      <c r="D15" s="279">
        <v>4.1970146635283108</v>
      </c>
      <c r="E15" s="279">
        <v>3.9343885938124017</v>
      </c>
      <c r="F15" s="279">
        <v>3.7058556625679833</v>
      </c>
      <c r="G15" s="279">
        <v>4.1420208350536525</v>
      </c>
      <c r="H15" s="239">
        <v>4.154982996531122</v>
      </c>
      <c r="I15" s="241">
        <v>4.2016296415179042</v>
      </c>
      <c r="J15" s="241">
        <v>4.4254035078656866</v>
      </c>
      <c r="K15" s="279">
        <v>1.7588860388420668</v>
      </c>
      <c r="L15" s="279">
        <v>0.79064970780336896</v>
      </c>
      <c r="M15" s="279">
        <v>8.0467182573803377</v>
      </c>
      <c r="N15" s="279">
        <v>12.212181935044804</v>
      </c>
      <c r="O15" s="279">
        <v>13.594899150910642</v>
      </c>
      <c r="P15" s="279">
        <v>14.635264454759039</v>
      </c>
      <c r="Q15" s="239">
        <v>13.779417376924055</v>
      </c>
      <c r="R15" s="241">
        <v>13.692093426790567</v>
      </c>
      <c r="S15" s="241">
        <v>14.05389949245836</v>
      </c>
    </row>
    <row r="16" spans="1:20">
      <c r="A16" s="9" t="s">
        <v>264</v>
      </c>
      <c r="B16" s="281" t="s">
        <v>44</v>
      </c>
      <c r="C16" s="281" t="s">
        <v>44</v>
      </c>
      <c r="D16" s="125">
        <v>0.71607140246487622</v>
      </c>
      <c r="E16" s="125">
        <v>0.9228547035936091</v>
      </c>
      <c r="F16" s="125">
        <v>1.0466732502920544</v>
      </c>
      <c r="G16" s="125">
        <v>1.281003768041618</v>
      </c>
      <c r="H16" s="238">
        <v>1.3374783727808128</v>
      </c>
      <c r="I16" s="242">
        <v>1.3958441321844439</v>
      </c>
      <c r="J16" s="242">
        <v>1.5526900883100558</v>
      </c>
      <c r="K16" s="281" t="s">
        <v>44</v>
      </c>
      <c r="L16" s="281" t="s">
        <v>44</v>
      </c>
      <c r="M16" s="125">
        <v>7.6382917741473193</v>
      </c>
      <c r="N16" s="125">
        <v>11.773602026541646</v>
      </c>
      <c r="O16" s="125">
        <v>13.219279694454089</v>
      </c>
      <c r="P16" s="125">
        <v>14.3602085840353</v>
      </c>
      <c r="Q16" s="238">
        <v>13.512275791883985</v>
      </c>
      <c r="R16" s="242">
        <v>13.379300897280761</v>
      </c>
      <c r="S16" s="242">
        <v>13.703624276217028</v>
      </c>
    </row>
    <row r="17" spans="1:19" ht="24">
      <c r="A17" s="197" t="s">
        <v>265</v>
      </c>
      <c r="B17" s="279">
        <v>2.7905124894664821</v>
      </c>
      <c r="C17" s="279">
        <v>2.3020785758014517</v>
      </c>
      <c r="D17" s="279">
        <v>2.6455753570854226</v>
      </c>
      <c r="E17" s="279">
        <v>2.4591124428746003</v>
      </c>
      <c r="F17" s="279">
        <v>2.3031738959937749</v>
      </c>
      <c r="G17" s="279">
        <v>2.325146788472487</v>
      </c>
      <c r="H17" s="239">
        <v>2.3926309778486137</v>
      </c>
      <c r="I17" s="241">
        <v>2.3960978825938062</v>
      </c>
      <c r="J17" s="241">
        <v>2.3901612740065388</v>
      </c>
      <c r="K17" s="279" t="s">
        <v>44</v>
      </c>
      <c r="L17" s="279" t="s">
        <v>44</v>
      </c>
      <c r="M17" s="279" t="s">
        <v>44</v>
      </c>
      <c r="N17" s="279" t="s">
        <v>44</v>
      </c>
      <c r="O17" s="279" t="s">
        <v>44</v>
      </c>
      <c r="P17" s="279">
        <v>6.8763967680935192E-2</v>
      </c>
      <c r="Q17" s="239">
        <v>0.1043124284442183</v>
      </c>
      <c r="R17" s="241">
        <v>7.5344185940318276E-2</v>
      </c>
      <c r="S17" s="241">
        <v>6.6719088807872848E-2</v>
      </c>
    </row>
    <row r="18" spans="1:19">
      <c r="A18" s="9" t="s">
        <v>85</v>
      </c>
      <c r="B18" s="125">
        <v>21.326024940277851</v>
      </c>
      <c r="C18" s="125">
        <v>25.370480142264373</v>
      </c>
      <c r="D18" s="125">
        <v>25.018640078361425</v>
      </c>
      <c r="E18" s="125">
        <v>27.70429429953678</v>
      </c>
      <c r="F18" s="125">
        <v>29.953579281700467</v>
      </c>
      <c r="G18" s="125">
        <v>29.423972046085712</v>
      </c>
      <c r="H18" s="238">
        <v>29.698540002897833</v>
      </c>
      <c r="I18" s="242">
        <v>30.079616901946071</v>
      </c>
      <c r="J18" s="242">
        <v>30.249476445988382</v>
      </c>
      <c r="K18" s="125">
        <v>29.388054232319533</v>
      </c>
      <c r="L18" s="125">
        <v>28.016500515641113</v>
      </c>
      <c r="M18" s="125">
        <v>16.774147320149041</v>
      </c>
      <c r="N18" s="125">
        <v>13.047752277968922</v>
      </c>
      <c r="O18" s="125">
        <v>11.871468703639405</v>
      </c>
      <c r="P18" s="125">
        <v>11.042347143430176</v>
      </c>
      <c r="Q18" s="238">
        <v>10.125938175804606</v>
      </c>
      <c r="R18" s="242">
        <v>9.3723600995456522</v>
      </c>
      <c r="S18" s="242">
        <v>9.7004789477446565</v>
      </c>
    </row>
    <row r="19" spans="1:19">
      <c r="A19" s="197" t="s">
        <v>267</v>
      </c>
      <c r="B19" s="279"/>
      <c r="C19" s="279"/>
      <c r="D19" s="279"/>
      <c r="E19" s="279"/>
      <c r="F19" s="279"/>
      <c r="G19" s="279"/>
      <c r="H19" s="279"/>
      <c r="I19" s="280"/>
      <c r="J19" s="280"/>
      <c r="K19" s="279"/>
      <c r="L19" s="279"/>
      <c r="M19" s="279"/>
      <c r="N19" s="279"/>
      <c r="O19" s="279"/>
      <c r="P19" s="279"/>
      <c r="Q19" s="279"/>
      <c r="R19" s="280"/>
      <c r="S19" s="280"/>
    </row>
    <row r="20" spans="1:19">
      <c r="A20" s="9" t="s">
        <v>260</v>
      </c>
      <c r="B20" s="125">
        <v>5.8083170337613748</v>
      </c>
      <c r="C20" s="125">
        <v>6.6370606469919435</v>
      </c>
      <c r="D20" s="125">
        <v>8.6867151065042911</v>
      </c>
      <c r="E20" s="125">
        <v>8.6629726969884668</v>
      </c>
      <c r="F20" s="125">
        <v>9.2517045909494993</v>
      </c>
      <c r="G20" s="125">
        <v>8.8340366721282262</v>
      </c>
      <c r="H20" s="125">
        <v>8.7122535775468979</v>
      </c>
      <c r="I20" s="128">
        <v>8.6771795967320422</v>
      </c>
      <c r="J20" s="128">
        <v>8.0727401084343313</v>
      </c>
      <c r="K20" s="125">
        <v>10.919750824477831</v>
      </c>
      <c r="L20" s="125">
        <v>7.1330354073564806</v>
      </c>
      <c r="M20" s="125">
        <v>3.2817426196617943</v>
      </c>
      <c r="N20" s="125">
        <v>2.491587583651556</v>
      </c>
      <c r="O20" s="125">
        <v>2.272655534863167</v>
      </c>
      <c r="P20" s="125">
        <v>2.2405592802704719</v>
      </c>
      <c r="Q20" s="125">
        <v>1.9692151125810964</v>
      </c>
      <c r="R20" s="128">
        <v>1.687253133633188</v>
      </c>
      <c r="S20" s="128">
        <v>1.6512974479948532</v>
      </c>
    </row>
    <row r="21" spans="1:19">
      <c r="A21" s="197" t="s">
        <v>269</v>
      </c>
      <c r="B21" s="279">
        <v>3.0966609714802589</v>
      </c>
      <c r="C21" s="279">
        <v>8.5028229372151554</v>
      </c>
      <c r="D21" s="279">
        <v>5.6835426382655223</v>
      </c>
      <c r="E21" s="279">
        <v>5.8489713243048698</v>
      </c>
      <c r="F21" s="279">
        <v>6.4633818345320044</v>
      </c>
      <c r="G21" s="279">
        <v>6.6373162156171635</v>
      </c>
      <c r="H21" s="279">
        <v>6.7370385838113336</v>
      </c>
      <c r="I21" s="280">
        <v>7.2479358380161489</v>
      </c>
      <c r="J21" s="280">
        <v>7.581363414282424</v>
      </c>
      <c r="K21" s="279">
        <v>12.422132649322096</v>
      </c>
      <c r="L21" s="279">
        <v>15.589549673427294</v>
      </c>
      <c r="M21" s="279">
        <v>7.8675838349097162</v>
      </c>
      <c r="N21" s="279">
        <v>5.3839464630042722</v>
      </c>
      <c r="O21" s="279">
        <v>5.1955430699788518</v>
      </c>
      <c r="P21" s="279">
        <v>5.1716234026703338</v>
      </c>
      <c r="Q21" s="279">
        <v>4.5490395623966418</v>
      </c>
      <c r="R21" s="280">
        <v>4.611977442407361</v>
      </c>
      <c r="S21" s="280">
        <v>4.7537350775609406</v>
      </c>
    </row>
    <row r="22" spans="1:19">
      <c r="A22" s="9" t="s">
        <v>261</v>
      </c>
      <c r="B22" s="125">
        <v>3.7356299623499214</v>
      </c>
      <c r="C22" s="125">
        <v>3.4931216211401233</v>
      </c>
      <c r="D22" s="125">
        <v>3.3098931302173944</v>
      </c>
      <c r="E22" s="125">
        <v>3.3905763118813659</v>
      </c>
      <c r="F22" s="125">
        <v>3.0080050588522727</v>
      </c>
      <c r="G22" s="125">
        <v>3.1648072735806823</v>
      </c>
      <c r="H22" s="125">
        <v>3.0457090744828648</v>
      </c>
      <c r="I22" s="128">
        <v>3.0452217930394312</v>
      </c>
      <c r="J22" s="128">
        <v>2.9725814817923735</v>
      </c>
      <c r="K22" s="125">
        <v>4.6170758519604247</v>
      </c>
      <c r="L22" s="125">
        <v>2.6125816431763491</v>
      </c>
      <c r="M22" s="125">
        <v>3.3748925193465173</v>
      </c>
      <c r="N22" s="125">
        <v>4.2232220499829856</v>
      </c>
      <c r="O22" s="125">
        <v>4.4506170891070358</v>
      </c>
      <c r="P22" s="125">
        <v>4.314938971978683</v>
      </c>
      <c r="Q22" s="125">
        <v>4.2055718102022643</v>
      </c>
      <c r="R22" s="128">
        <v>3.9452955546930299</v>
      </c>
      <c r="S22" s="128">
        <v>4.5702575833392904</v>
      </c>
    </row>
    <row r="23" spans="1:19" ht="24">
      <c r="A23" s="282" t="s">
        <v>262</v>
      </c>
      <c r="B23" s="283">
        <v>9.7024329527093361E-2</v>
      </c>
      <c r="C23" s="283">
        <v>0.18657622902232113</v>
      </c>
      <c r="D23" s="283">
        <v>6.6958085408108076E-2</v>
      </c>
      <c r="E23" s="283">
        <v>0.37449869547229642</v>
      </c>
      <c r="F23" s="283">
        <v>0.35128637333262158</v>
      </c>
      <c r="G23" s="283">
        <v>0.31769762661184825</v>
      </c>
      <c r="H23" s="283">
        <v>0.32813711870040652</v>
      </c>
      <c r="I23" s="284">
        <v>0.37455295467410421</v>
      </c>
      <c r="J23" s="284">
        <v>0.54518491733980756</v>
      </c>
      <c r="K23" s="283" t="s">
        <v>44</v>
      </c>
      <c r="L23" s="283" t="s">
        <v>44</v>
      </c>
      <c r="M23" s="283" t="s">
        <v>44</v>
      </c>
      <c r="N23" s="283" t="s">
        <v>44</v>
      </c>
      <c r="O23" s="283" t="s">
        <v>44</v>
      </c>
      <c r="P23" s="283" t="s">
        <v>44</v>
      </c>
      <c r="Q23" s="283">
        <v>4.0707289148963238E-2</v>
      </c>
      <c r="R23" s="284">
        <v>6.3928400191785195E-2</v>
      </c>
      <c r="S23" s="284">
        <v>5.0039316605904639E-2</v>
      </c>
    </row>
    <row r="24" spans="1:19" ht="12.75" customHeight="1">
      <c r="A24" s="597" t="s">
        <v>271</v>
      </c>
      <c r="B24" s="597"/>
      <c r="C24" s="597"/>
      <c r="D24" s="597"/>
      <c r="E24" s="597"/>
      <c r="F24" s="597"/>
      <c r="G24" s="597"/>
      <c r="H24" s="597"/>
      <c r="I24" s="597"/>
      <c r="J24" s="597"/>
      <c r="K24" s="597"/>
      <c r="L24" s="597"/>
      <c r="M24" s="597"/>
      <c r="N24" s="597"/>
      <c r="O24" s="597"/>
      <c r="P24" s="597"/>
      <c r="Q24" s="597"/>
      <c r="R24" s="597"/>
      <c r="S24" s="597"/>
    </row>
    <row r="25" spans="1:19" ht="13.5" customHeight="1">
      <c r="A25" s="396" t="s">
        <v>294</v>
      </c>
      <c r="B25" s="64"/>
      <c r="C25" s="64"/>
      <c r="D25" s="64"/>
      <c r="E25" s="64"/>
      <c r="F25" s="64"/>
      <c r="G25" s="64"/>
      <c r="H25" s="64"/>
      <c r="I25" s="64"/>
      <c r="J25" s="64"/>
      <c r="K25" s="64"/>
      <c r="L25" s="64"/>
      <c r="M25" s="64"/>
      <c r="N25" s="64"/>
      <c r="O25" s="64"/>
      <c r="P25" s="64"/>
      <c r="Q25" s="64"/>
      <c r="R25" s="64"/>
      <c r="S25" s="64"/>
    </row>
  </sheetData>
  <mergeCells count="6">
    <mergeCell ref="A3:A5"/>
    <mergeCell ref="A2:S2"/>
    <mergeCell ref="A24:S24"/>
    <mergeCell ref="B5:S5"/>
    <mergeCell ref="B3:J3"/>
    <mergeCell ref="K3:S3"/>
  </mergeCells>
  <hyperlinks>
    <hyperlink ref="A1" location="Inhalt!A1" display="Zurück zum Inhalt"/>
  </hyperlinks>
  <pageMargins left="0.70866141732283472" right="0.70866141732283472" top="0.78740157480314965" bottom="0.78740157480314965" header="0.31496062992125984" footer="0.31496062992125984"/>
  <pageSetup paperSize="9" orientation="portrait" r:id="rId1"/>
  <headerFooter scaleWithDoc="0">
    <oddHeader>&amp;CBildungsbericht 2014 - (Web-)Tabellen F1</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3">
    <tabColor theme="0" tint="-0.249977111117893"/>
    <pageSetUpPr fitToPage="1"/>
  </sheetPr>
  <dimension ref="A1:AG51"/>
  <sheetViews>
    <sheetView showGridLines="0" zoomScaleNormal="100" workbookViewId="0"/>
  </sheetViews>
  <sheetFormatPr baseColWidth="10" defaultColWidth="11.42578125" defaultRowHeight="12.75"/>
  <cols>
    <col min="1" max="1" width="23.28515625" style="33" customWidth="1"/>
    <col min="2" max="5" width="7.28515625" style="33" customWidth="1"/>
    <col min="6" max="6" width="0.5703125" style="33" hidden="1" customWidth="1"/>
    <col min="7" max="10" width="7.28515625" style="33" customWidth="1"/>
    <col min="11" max="11" width="1.140625" style="33" hidden="1" customWidth="1"/>
    <col min="12" max="15" width="7.28515625" style="33" customWidth="1"/>
    <col min="16" max="16" width="0.5703125" style="33" hidden="1" customWidth="1"/>
    <col min="17" max="20" width="7.28515625" style="33" customWidth="1"/>
    <col min="21" max="21" width="1.140625" style="33" hidden="1" customWidth="1"/>
    <col min="22" max="25" width="7.28515625" style="33" customWidth="1"/>
    <col min="26" max="26" width="0.5703125" style="33" hidden="1" customWidth="1"/>
    <col min="27" max="30" width="7.28515625" style="33" customWidth="1"/>
    <col min="31" max="16384" width="11.42578125" style="33"/>
  </cols>
  <sheetData>
    <row r="1" spans="1:33">
      <c r="A1" s="155" t="s">
        <v>522</v>
      </c>
    </row>
    <row r="2" spans="1:33" ht="25.5" customHeight="1">
      <c r="A2" s="516" t="s">
        <v>513</v>
      </c>
      <c r="B2" s="516"/>
      <c r="C2" s="516"/>
      <c r="D2" s="516"/>
      <c r="E2" s="516"/>
      <c r="F2" s="516"/>
      <c r="G2" s="516"/>
      <c r="H2" s="516"/>
      <c r="I2" s="516"/>
      <c r="J2" s="516"/>
      <c r="K2" s="516"/>
      <c r="L2" s="516"/>
      <c r="M2" s="516"/>
      <c r="N2" s="516"/>
      <c r="O2" s="516"/>
      <c r="P2" s="516"/>
      <c r="Q2" s="516"/>
      <c r="R2" s="516"/>
      <c r="S2" s="516"/>
      <c r="T2" s="516"/>
      <c r="U2" s="516"/>
      <c r="V2" s="516"/>
      <c r="W2" s="516"/>
      <c r="X2" s="516"/>
      <c r="Y2" s="516"/>
      <c r="Z2" s="516"/>
      <c r="AA2" s="516"/>
      <c r="AB2" s="516"/>
      <c r="AC2" s="516"/>
      <c r="AD2" s="516"/>
    </row>
    <row r="3" spans="1:33" ht="12.75" customHeight="1">
      <c r="A3" s="589" t="s">
        <v>65</v>
      </c>
      <c r="B3" s="592" t="s">
        <v>200</v>
      </c>
      <c r="C3" s="593"/>
      <c r="D3" s="593"/>
      <c r="E3" s="593"/>
      <c r="F3" s="593"/>
      <c r="G3" s="593"/>
      <c r="H3" s="593"/>
      <c r="I3" s="593"/>
      <c r="J3" s="593"/>
      <c r="K3" s="598"/>
      <c r="L3" s="602" t="s">
        <v>224</v>
      </c>
      <c r="M3" s="594"/>
      <c r="N3" s="594"/>
      <c r="O3" s="594"/>
      <c r="P3" s="594"/>
      <c r="Q3" s="594"/>
      <c r="R3" s="594"/>
      <c r="S3" s="594"/>
      <c r="T3" s="594"/>
      <c r="U3" s="598"/>
      <c r="V3" s="602" t="s">
        <v>514</v>
      </c>
      <c r="W3" s="594"/>
      <c r="X3" s="594"/>
      <c r="Y3" s="594"/>
      <c r="Z3" s="594"/>
      <c r="AA3" s="594"/>
      <c r="AB3" s="594"/>
      <c r="AC3" s="594"/>
      <c r="AD3" s="594"/>
    </row>
    <row r="4" spans="1:33" ht="12.75" customHeight="1">
      <c r="A4" s="590"/>
      <c r="B4" s="519" t="s">
        <v>6</v>
      </c>
      <c r="C4" s="520"/>
      <c r="D4" s="520"/>
      <c r="E4" s="595"/>
      <c r="F4" s="464"/>
      <c r="G4" s="519" t="s">
        <v>7</v>
      </c>
      <c r="H4" s="520"/>
      <c r="I4" s="520"/>
      <c r="J4" s="520"/>
      <c r="K4" s="599"/>
      <c r="L4" s="519" t="s">
        <v>6</v>
      </c>
      <c r="M4" s="520"/>
      <c r="N4" s="520"/>
      <c r="O4" s="595"/>
      <c r="P4" s="464"/>
      <c r="Q4" s="519" t="s">
        <v>7</v>
      </c>
      <c r="R4" s="520"/>
      <c r="S4" s="520"/>
      <c r="T4" s="520"/>
      <c r="U4" s="599"/>
      <c r="V4" s="519" t="s">
        <v>6</v>
      </c>
      <c r="W4" s="520"/>
      <c r="X4" s="520"/>
      <c r="Y4" s="595"/>
      <c r="Z4" s="464"/>
      <c r="AA4" s="519" t="s">
        <v>7</v>
      </c>
      <c r="AB4" s="520"/>
      <c r="AC4" s="520"/>
      <c r="AD4" s="520"/>
    </row>
    <row r="5" spans="1:33" ht="24.75" customHeight="1">
      <c r="A5" s="590"/>
      <c r="B5" s="131" t="s">
        <v>201</v>
      </c>
      <c r="C5" s="131" t="s">
        <v>202</v>
      </c>
      <c r="D5" s="131" t="s">
        <v>203</v>
      </c>
      <c r="E5" s="131" t="s">
        <v>66</v>
      </c>
      <c r="F5" s="465"/>
      <c r="G5" s="131" t="s">
        <v>201</v>
      </c>
      <c r="H5" s="131" t="s">
        <v>202</v>
      </c>
      <c r="I5" s="131" t="s">
        <v>203</v>
      </c>
      <c r="J5" s="132" t="s">
        <v>66</v>
      </c>
      <c r="K5" s="600"/>
      <c r="L5" s="131" t="s">
        <v>201</v>
      </c>
      <c r="M5" s="131" t="s">
        <v>202</v>
      </c>
      <c r="N5" s="131" t="s">
        <v>203</v>
      </c>
      <c r="O5" s="131" t="s">
        <v>66</v>
      </c>
      <c r="P5" s="465"/>
      <c r="Q5" s="131" t="s">
        <v>201</v>
      </c>
      <c r="R5" s="131" t="s">
        <v>202</v>
      </c>
      <c r="S5" s="131" t="s">
        <v>203</v>
      </c>
      <c r="T5" s="132" t="s">
        <v>66</v>
      </c>
      <c r="U5" s="600"/>
      <c r="V5" s="131" t="s">
        <v>201</v>
      </c>
      <c r="W5" s="131" t="s">
        <v>202</v>
      </c>
      <c r="X5" s="131" t="s">
        <v>203</v>
      </c>
      <c r="Y5" s="131" t="s">
        <v>66</v>
      </c>
      <c r="Z5" s="465"/>
      <c r="AA5" s="131" t="s">
        <v>201</v>
      </c>
      <c r="AB5" s="131" t="s">
        <v>202</v>
      </c>
      <c r="AC5" s="131" t="s">
        <v>203</v>
      </c>
      <c r="AD5" s="132" t="s">
        <v>66</v>
      </c>
    </row>
    <row r="6" spans="1:33" ht="12.75" customHeight="1">
      <c r="A6" s="591"/>
      <c r="B6" s="586" t="s">
        <v>211</v>
      </c>
      <c r="C6" s="521"/>
      <c r="D6" s="521"/>
      <c r="E6" s="521"/>
      <c r="F6" s="521"/>
      <c r="G6" s="521"/>
      <c r="H6" s="521"/>
      <c r="I6" s="521"/>
      <c r="J6" s="521"/>
      <c r="K6" s="521"/>
      <c r="L6" s="521"/>
      <c r="M6" s="521"/>
      <c r="N6" s="521"/>
      <c r="O6" s="521"/>
      <c r="P6" s="521"/>
      <c r="Q6" s="521"/>
      <c r="R6" s="521"/>
      <c r="S6" s="521"/>
      <c r="T6" s="521"/>
      <c r="U6" s="521"/>
      <c r="V6" s="521"/>
      <c r="W6" s="521"/>
      <c r="X6" s="521"/>
      <c r="Y6" s="521"/>
      <c r="Z6" s="521"/>
      <c r="AA6" s="521"/>
      <c r="AB6" s="521"/>
      <c r="AC6" s="521"/>
      <c r="AD6" s="521"/>
      <c r="AE6" s="268"/>
    </row>
    <row r="7" spans="1:33" ht="12.75" customHeight="1">
      <c r="A7" s="267"/>
      <c r="B7" s="603" t="s">
        <v>2</v>
      </c>
      <c r="C7" s="603"/>
      <c r="D7" s="603"/>
      <c r="E7" s="603"/>
      <c r="F7" s="603"/>
      <c r="G7" s="603"/>
      <c r="H7" s="603"/>
      <c r="I7" s="603"/>
      <c r="J7" s="603"/>
      <c r="K7" s="603"/>
      <c r="L7" s="603"/>
      <c r="M7" s="603"/>
      <c r="N7" s="603"/>
      <c r="O7" s="603"/>
      <c r="P7" s="603"/>
      <c r="Q7" s="603"/>
      <c r="R7" s="603"/>
      <c r="S7" s="603"/>
      <c r="T7" s="603"/>
      <c r="U7" s="603"/>
      <c r="V7" s="603"/>
      <c r="W7" s="603"/>
      <c r="X7" s="603"/>
      <c r="Y7" s="603"/>
      <c r="Z7" s="603"/>
      <c r="AA7" s="603"/>
      <c r="AB7" s="603"/>
      <c r="AC7" s="603"/>
      <c r="AD7" s="603"/>
    </row>
    <row r="8" spans="1:33">
      <c r="A8" s="35" t="s">
        <v>67</v>
      </c>
      <c r="B8" s="111">
        <v>10.496869588384175</v>
      </c>
      <c r="C8" s="112">
        <v>9.3313521545319471</v>
      </c>
      <c r="D8" s="112">
        <v>13.333333333333334</v>
      </c>
      <c r="E8" s="112">
        <v>22.328548644338117</v>
      </c>
      <c r="F8" s="466"/>
      <c r="G8" s="112">
        <v>1.24822695035461</v>
      </c>
      <c r="H8" s="112">
        <v>0.73710073710073709</v>
      </c>
      <c r="I8" s="112">
        <v>0.79365079365079361</v>
      </c>
      <c r="J8" s="113">
        <v>9.4660194174757279</v>
      </c>
      <c r="K8" s="466"/>
      <c r="L8" s="114">
        <v>12.218112397088653</v>
      </c>
      <c r="M8" s="112">
        <v>10.191168551427033</v>
      </c>
      <c r="N8" s="112">
        <v>15.294117647058824</v>
      </c>
      <c r="O8" s="112">
        <v>30.779054916985952</v>
      </c>
      <c r="P8" s="466"/>
      <c r="Q8" s="112">
        <v>1.9132342188642455</v>
      </c>
      <c r="R8" s="112">
        <v>1.2046597828964787</v>
      </c>
      <c r="S8" s="112">
        <v>1.4705882352941175</v>
      </c>
      <c r="T8" s="113">
        <v>12.403100775193799</v>
      </c>
      <c r="U8" s="466"/>
      <c r="V8" s="114">
        <v>13.041993854557871</v>
      </c>
      <c r="W8" s="112">
        <v>11.218944099378882</v>
      </c>
      <c r="X8" s="112">
        <v>9.6153846153846168</v>
      </c>
      <c r="Y8" s="112">
        <v>29.2358803986711</v>
      </c>
      <c r="Z8" s="466"/>
      <c r="AA8" s="112">
        <v>2.2600757069694946</v>
      </c>
      <c r="AB8" s="112">
        <v>1.4805825242718447</v>
      </c>
      <c r="AC8" s="116" t="s">
        <v>44</v>
      </c>
      <c r="AD8" s="113">
        <v>13.23529411764706</v>
      </c>
    </row>
    <row r="9" spans="1:33">
      <c r="A9" s="133" t="s">
        <v>68</v>
      </c>
      <c r="B9" s="134">
        <v>3.7831357399760219</v>
      </c>
      <c r="C9" s="135">
        <v>3.4323922734026748</v>
      </c>
      <c r="D9" s="136">
        <v>4</v>
      </c>
      <c r="E9" s="136">
        <v>7.4960127591706529</v>
      </c>
      <c r="F9" s="467"/>
      <c r="G9" s="137" t="s">
        <v>44</v>
      </c>
      <c r="H9" s="137" t="s">
        <v>44</v>
      </c>
      <c r="I9" s="137" t="s">
        <v>44</v>
      </c>
      <c r="J9" s="138" t="s">
        <v>44</v>
      </c>
      <c r="K9" s="467"/>
      <c r="L9" s="139">
        <v>4.6295191504593731</v>
      </c>
      <c r="M9" s="135">
        <v>4.1464728056004301</v>
      </c>
      <c r="N9" s="136">
        <v>5.8823529411764701</v>
      </c>
      <c r="O9" s="136">
        <v>9.4508301404853121</v>
      </c>
      <c r="P9" s="467"/>
      <c r="Q9" s="138" t="s">
        <v>44</v>
      </c>
      <c r="R9" s="138" t="s">
        <v>44</v>
      </c>
      <c r="S9" s="138" t="s">
        <v>44</v>
      </c>
      <c r="T9" s="138" t="s">
        <v>44</v>
      </c>
      <c r="U9" s="467"/>
      <c r="V9" s="139">
        <v>4.6887447365426196</v>
      </c>
      <c r="W9" s="135">
        <v>4.3478260869565215</v>
      </c>
      <c r="X9" s="136">
        <v>7.0512820512820511</v>
      </c>
      <c r="Y9" s="136">
        <v>7.1982281284606859</v>
      </c>
      <c r="Z9" s="467"/>
      <c r="AA9" s="137" t="s">
        <v>44</v>
      </c>
      <c r="AB9" s="137" t="s">
        <v>44</v>
      </c>
      <c r="AC9" s="137" t="s">
        <v>44</v>
      </c>
      <c r="AD9" s="138" t="s">
        <v>44</v>
      </c>
    </row>
    <row r="10" spans="1:33">
      <c r="A10" s="35" t="s">
        <v>69</v>
      </c>
      <c r="B10" s="111">
        <v>3.3701878246969499</v>
      </c>
      <c r="C10" s="115">
        <v>3.2392273402674596</v>
      </c>
      <c r="D10" s="116" t="s">
        <v>44</v>
      </c>
      <c r="E10" s="112">
        <v>5.5821371610845292</v>
      </c>
      <c r="F10" s="466"/>
      <c r="G10" s="112">
        <v>0.1276595744680851</v>
      </c>
      <c r="H10" s="112">
        <v>6.1425061425061427E-2</v>
      </c>
      <c r="I10" s="112">
        <v>0</v>
      </c>
      <c r="J10" s="113">
        <v>1.2135922330097086</v>
      </c>
      <c r="K10" s="466"/>
      <c r="L10" s="114">
        <v>4.247703138050352</v>
      </c>
      <c r="M10" s="115">
        <v>3.6887452880990845</v>
      </c>
      <c r="N10" s="237" t="s">
        <v>44</v>
      </c>
      <c r="O10" s="112">
        <v>10.472541507024266</v>
      </c>
      <c r="P10" s="466"/>
      <c r="Q10" s="112">
        <v>0.60931026078479167</v>
      </c>
      <c r="R10" s="112">
        <v>0.45009266613714588</v>
      </c>
      <c r="S10" s="112">
        <v>0</v>
      </c>
      <c r="T10" s="113">
        <v>3.1007751937984498</v>
      </c>
      <c r="U10" s="466"/>
      <c r="V10" s="114">
        <v>5.2008649140776146</v>
      </c>
      <c r="W10" s="115">
        <v>4.6325051759834368</v>
      </c>
      <c r="X10" s="116" t="s">
        <v>44</v>
      </c>
      <c r="Y10" s="112">
        <v>10.963455149501661</v>
      </c>
      <c r="Z10" s="466"/>
      <c r="AA10" s="112">
        <v>0.77933645067913604</v>
      </c>
      <c r="AB10" s="112">
        <v>0.59466019417475724</v>
      </c>
      <c r="AC10" s="116" t="s">
        <v>44</v>
      </c>
      <c r="AD10" s="113">
        <v>3.4313725490196081</v>
      </c>
    </row>
    <row r="11" spans="1:33">
      <c r="A11" s="133" t="s">
        <v>70</v>
      </c>
      <c r="B11" s="134">
        <v>2.3444784867457038</v>
      </c>
      <c r="C11" s="135">
        <v>1.0698365527488856</v>
      </c>
      <c r="D11" s="137" t="s">
        <v>44</v>
      </c>
      <c r="E11" s="136">
        <v>16.586921850079744</v>
      </c>
      <c r="F11" s="468"/>
      <c r="G11" s="136">
        <v>2.624113475177305</v>
      </c>
      <c r="H11" s="136">
        <v>2.0884520884520885</v>
      </c>
      <c r="I11" s="136">
        <v>0.79365079365079361</v>
      </c>
      <c r="J11" s="140">
        <v>11.650485436893204</v>
      </c>
      <c r="K11" s="468"/>
      <c r="L11" s="139">
        <v>2.2670325736785584</v>
      </c>
      <c r="M11" s="135">
        <v>1.0500807754442649</v>
      </c>
      <c r="N11" s="138" t="s">
        <v>44</v>
      </c>
      <c r="O11" s="136">
        <v>14.303959131545337</v>
      </c>
      <c r="P11" s="468"/>
      <c r="Q11" s="136">
        <v>2.839385815257129</v>
      </c>
      <c r="R11" s="136">
        <v>2.1048451151707703</v>
      </c>
      <c r="S11" s="136">
        <v>0.73529411764705876</v>
      </c>
      <c r="T11" s="140">
        <v>14.147286821705427</v>
      </c>
      <c r="U11" s="468"/>
      <c r="V11" s="139">
        <v>3.0499601684306361</v>
      </c>
      <c r="W11" s="135">
        <v>1.2681159420289856</v>
      </c>
      <c r="X11" s="137" t="s">
        <v>44</v>
      </c>
      <c r="Y11" s="136">
        <v>18.826135105204873</v>
      </c>
      <c r="Z11" s="468"/>
      <c r="AA11" s="136">
        <v>3.2286795813849927</v>
      </c>
      <c r="AB11" s="136">
        <v>2.2451456310679614</v>
      </c>
      <c r="AC11" s="136">
        <v>0.76923076923076927</v>
      </c>
      <c r="AD11" s="140">
        <v>16.993464052287582</v>
      </c>
    </row>
    <row r="12" spans="1:33">
      <c r="A12" s="35" t="s">
        <v>71</v>
      </c>
      <c r="B12" s="111">
        <v>3.4767550286399365</v>
      </c>
      <c r="C12" s="115">
        <v>1.7087667161961366</v>
      </c>
      <c r="D12" s="112">
        <v>6</v>
      </c>
      <c r="E12" s="117">
        <v>21.850079744816586</v>
      </c>
      <c r="F12" s="466"/>
      <c r="G12" s="112">
        <v>4.6382978723404262</v>
      </c>
      <c r="H12" s="112">
        <v>3.5165847665847667</v>
      </c>
      <c r="I12" s="112">
        <v>3.9682539682539679</v>
      </c>
      <c r="J12" s="113">
        <v>22.572815533980584</v>
      </c>
      <c r="K12" s="466"/>
      <c r="L12" s="114">
        <v>5.1067891659706479</v>
      </c>
      <c r="M12" s="115">
        <v>2.3290253096392028</v>
      </c>
      <c r="N12" s="112">
        <v>7.0588235294117645</v>
      </c>
      <c r="O12" s="117">
        <v>31.03448275862069</v>
      </c>
      <c r="P12" s="466"/>
      <c r="Q12" s="112">
        <v>8.189129904947599</v>
      </c>
      <c r="R12" s="112">
        <v>5.7585385226370134</v>
      </c>
      <c r="S12" s="112">
        <v>11.76470588235294</v>
      </c>
      <c r="T12" s="113">
        <v>42.829457364341081</v>
      </c>
      <c r="U12" s="466"/>
      <c r="V12" s="114">
        <v>6.0316376465232731</v>
      </c>
      <c r="W12" s="115">
        <v>2.820910973084886</v>
      </c>
      <c r="X12" s="112">
        <v>9.6153846153846168</v>
      </c>
      <c r="Y12" s="117">
        <v>32.89036544850498</v>
      </c>
      <c r="Z12" s="466"/>
      <c r="AA12" s="112">
        <v>9.4522378089512351</v>
      </c>
      <c r="AB12" s="112">
        <v>6.8203883495145625</v>
      </c>
      <c r="AC12" s="112">
        <v>22.30769230769231</v>
      </c>
      <c r="AD12" s="113">
        <v>42.156862745098039</v>
      </c>
    </row>
    <row r="13" spans="1:33">
      <c r="A13" s="133" t="s">
        <v>72</v>
      </c>
      <c r="B13" s="134">
        <v>4.6489942720127884</v>
      </c>
      <c r="C13" s="135">
        <v>4.0118870728083209</v>
      </c>
      <c r="D13" s="136">
        <v>3.3333333333333335</v>
      </c>
      <c r="E13" s="136">
        <v>11.802232854864434</v>
      </c>
      <c r="F13" s="468"/>
      <c r="G13" s="136">
        <v>8.1418439716312054</v>
      </c>
      <c r="H13" s="136">
        <v>7.5859950859950853</v>
      </c>
      <c r="I13" s="136">
        <v>3.1746031746031744</v>
      </c>
      <c r="J13" s="140">
        <v>18.446601941747574</v>
      </c>
      <c r="K13" s="468"/>
      <c r="L13" s="139">
        <v>5.3334924233385035</v>
      </c>
      <c r="M13" s="135">
        <v>4.7119009154550344</v>
      </c>
      <c r="N13" s="136">
        <v>4.117647058823529</v>
      </c>
      <c r="O13" s="136">
        <v>11.494252873563218</v>
      </c>
      <c r="P13" s="468"/>
      <c r="Q13" s="136">
        <v>11.308798440165733</v>
      </c>
      <c r="R13" s="136">
        <v>11.119936457505956</v>
      </c>
      <c r="S13" s="136">
        <v>2.9411764705882351</v>
      </c>
      <c r="T13" s="140">
        <v>16.279069767441861</v>
      </c>
      <c r="U13" s="468"/>
      <c r="V13" s="139">
        <v>6.2364857175372714</v>
      </c>
      <c r="W13" s="135">
        <v>5.7841614906832293</v>
      </c>
      <c r="X13" s="136">
        <v>3.8461538461538463</v>
      </c>
      <c r="Y13" s="136">
        <v>10.520487264673312</v>
      </c>
      <c r="Z13" s="468"/>
      <c r="AA13" s="136">
        <v>13.449120463148519</v>
      </c>
      <c r="AB13" s="136">
        <v>12.997572815533982</v>
      </c>
      <c r="AC13" s="136">
        <v>3.8461538461538463</v>
      </c>
      <c r="AD13" s="140">
        <v>21.568627450980394</v>
      </c>
    </row>
    <row r="14" spans="1:33">
      <c r="A14" s="35" t="s">
        <v>73</v>
      </c>
      <c r="B14" s="111">
        <v>8.2856001065672036</v>
      </c>
      <c r="C14" s="115">
        <v>8.2763744427934611</v>
      </c>
      <c r="D14" s="112">
        <v>3.3333333333333335</v>
      </c>
      <c r="E14" s="117">
        <v>9.5693779904306222</v>
      </c>
      <c r="F14" s="466"/>
      <c r="G14" s="112">
        <v>11.432624113475178</v>
      </c>
      <c r="H14" s="112">
        <v>10.396191646191646</v>
      </c>
      <c r="I14" s="112">
        <v>10.317460317460316</v>
      </c>
      <c r="J14" s="113">
        <v>28.155339805825243</v>
      </c>
      <c r="K14" s="466"/>
      <c r="L14" s="114">
        <v>10.869824603269301</v>
      </c>
      <c r="M14" s="115">
        <v>10.770059235325794</v>
      </c>
      <c r="N14" s="112">
        <v>2.9411764705882351</v>
      </c>
      <c r="O14" s="117">
        <v>13.537675606641125</v>
      </c>
      <c r="P14" s="466"/>
      <c r="Q14" s="112">
        <v>14.367535949305385</v>
      </c>
      <c r="R14" s="112">
        <v>13.701350277998412</v>
      </c>
      <c r="S14" s="112">
        <v>13.23529411764706</v>
      </c>
      <c r="T14" s="113">
        <v>24.418604651162788</v>
      </c>
      <c r="U14" s="466"/>
      <c r="V14" s="114">
        <v>11.744622738135883</v>
      </c>
      <c r="W14" s="115">
        <v>11.620082815734991</v>
      </c>
      <c r="X14" s="112">
        <v>6.4102564102564097</v>
      </c>
      <c r="Y14" s="117">
        <v>13.732004429678849</v>
      </c>
      <c r="Z14" s="466"/>
      <c r="AA14" s="112">
        <v>16.74460031173458</v>
      </c>
      <c r="AB14" s="112">
        <v>16.38349514563107</v>
      </c>
      <c r="AC14" s="112">
        <v>16.923076923076923</v>
      </c>
      <c r="AD14" s="113">
        <v>21.568627450980394</v>
      </c>
      <c r="AG14" s="155"/>
    </row>
    <row r="15" spans="1:33">
      <c r="A15" s="133" t="s">
        <v>74</v>
      </c>
      <c r="B15" s="397">
        <v>90.009324630345006</v>
      </c>
      <c r="C15" s="398">
        <v>93.060921248142648</v>
      </c>
      <c r="D15" s="399">
        <v>81.333333333333329</v>
      </c>
      <c r="E15" s="399">
        <v>59.330143540669852</v>
      </c>
      <c r="F15" s="469"/>
      <c r="G15" s="399">
        <v>90.822695035460981</v>
      </c>
      <c r="H15" s="399">
        <v>93.212530712530722</v>
      </c>
      <c r="I15" s="399">
        <v>86.507936507936506</v>
      </c>
      <c r="J15" s="400">
        <v>54.368932038834949</v>
      </c>
      <c r="K15" s="469"/>
      <c r="L15" s="397">
        <v>90.585848944040094</v>
      </c>
      <c r="M15" s="398">
        <v>93.551427032848679</v>
      </c>
      <c r="N15" s="399">
        <v>83.529411764705884</v>
      </c>
      <c r="O15" s="399">
        <v>63.984674329501914</v>
      </c>
      <c r="P15" s="469"/>
      <c r="Q15" s="399">
        <v>89.324884231050447</v>
      </c>
      <c r="R15" s="399">
        <v>92.202806460153568</v>
      </c>
      <c r="S15" s="399">
        <v>80.14705882352942</v>
      </c>
      <c r="T15" s="400">
        <v>49.612403100775197</v>
      </c>
      <c r="U15" s="469"/>
      <c r="V15" s="397">
        <v>89.962444520314094</v>
      </c>
      <c r="W15" s="398">
        <v>93.025362318840578</v>
      </c>
      <c r="X15" s="399">
        <v>83.974358974358978</v>
      </c>
      <c r="Y15" s="399">
        <v>64.784053156146186</v>
      </c>
      <c r="Z15" s="469"/>
      <c r="AA15" s="399">
        <v>88.888888888888886</v>
      </c>
      <c r="AB15" s="399">
        <v>91.90533980582525</v>
      </c>
      <c r="AC15" s="399">
        <v>72.307692307692307</v>
      </c>
      <c r="AD15" s="400">
        <v>51.797385620915037</v>
      </c>
    </row>
    <row r="16" spans="1:33" ht="12.75" customHeight="1">
      <c r="A16" s="34"/>
      <c r="B16" s="604" t="s">
        <v>75</v>
      </c>
      <c r="C16" s="604"/>
      <c r="D16" s="604"/>
      <c r="E16" s="604"/>
      <c r="F16" s="604"/>
      <c r="G16" s="604"/>
      <c r="H16" s="604"/>
      <c r="I16" s="604"/>
      <c r="J16" s="604"/>
      <c r="K16" s="604"/>
      <c r="L16" s="604"/>
      <c r="M16" s="604"/>
      <c r="N16" s="604"/>
      <c r="O16" s="604"/>
      <c r="P16" s="604"/>
      <c r="Q16" s="604"/>
      <c r="R16" s="604"/>
      <c r="S16" s="604"/>
      <c r="T16" s="604"/>
      <c r="U16" s="604"/>
      <c r="V16" s="604"/>
      <c r="W16" s="604"/>
      <c r="X16" s="604"/>
      <c r="Y16" s="604"/>
      <c r="Z16" s="604"/>
      <c r="AA16" s="604"/>
      <c r="AB16" s="604"/>
      <c r="AC16" s="604"/>
      <c r="AD16" s="604"/>
    </row>
    <row r="17" spans="1:30">
      <c r="A17" s="35" t="s">
        <v>67</v>
      </c>
      <c r="B17" s="111">
        <v>0.98987108655616951</v>
      </c>
      <c r="C17" s="112">
        <v>0.82859848484848486</v>
      </c>
      <c r="D17" s="116" t="s">
        <v>44</v>
      </c>
      <c r="E17" s="112">
        <v>13.793103448275861</v>
      </c>
      <c r="F17" s="466"/>
      <c r="G17" s="112">
        <v>0.57592628143597624</v>
      </c>
      <c r="H17" s="112">
        <v>7.9349335449315606E-2</v>
      </c>
      <c r="I17" s="112">
        <v>0</v>
      </c>
      <c r="J17" s="113">
        <v>25</v>
      </c>
      <c r="K17" s="466"/>
      <c r="L17" s="114">
        <v>1.1743267867989471</v>
      </c>
      <c r="M17" s="112">
        <v>0.66722268557130937</v>
      </c>
      <c r="N17" s="116" t="s">
        <v>44</v>
      </c>
      <c r="O17" s="112">
        <v>38.571428571428577</v>
      </c>
      <c r="P17" s="466"/>
      <c r="Q17" s="112">
        <v>0.76272591610014928</v>
      </c>
      <c r="R17" s="112">
        <v>0.27336408679309754</v>
      </c>
      <c r="S17" s="112">
        <v>0</v>
      </c>
      <c r="T17" s="113">
        <v>28.037383177570092</v>
      </c>
      <c r="U17" s="466"/>
      <c r="V17" s="114">
        <v>1.2924744632061704</v>
      </c>
      <c r="W17" s="112">
        <v>0.8200258955545966</v>
      </c>
      <c r="X17" s="381">
        <v>1.5625</v>
      </c>
      <c r="Y17" s="112">
        <v>23.232323232323232</v>
      </c>
      <c r="Z17" s="466"/>
      <c r="AA17" s="112">
        <v>0.71295722256664606</v>
      </c>
      <c r="AB17" s="112">
        <v>0.27322404371584702</v>
      </c>
      <c r="AC17" s="116" t="s">
        <v>44</v>
      </c>
      <c r="AD17" s="113">
        <v>17.901234567901234</v>
      </c>
    </row>
    <row r="18" spans="1:30">
      <c r="A18" s="133" t="s">
        <v>68</v>
      </c>
      <c r="B18" s="134">
        <v>0.20718232044198895</v>
      </c>
      <c r="C18" s="136">
        <v>0.16571969696969696</v>
      </c>
      <c r="D18" s="137" t="s">
        <v>44</v>
      </c>
      <c r="E18" s="136">
        <v>3.4482758620689655E-2</v>
      </c>
      <c r="F18" s="467"/>
      <c r="G18" s="137" t="s">
        <v>44</v>
      </c>
      <c r="H18" s="137" t="s">
        <v>44</v>
      </c>
      <c r="I18" s="137" t="s">
        <v>44</v>
      </c>
      <c r="J18" s="138" t="s">
        <v>44</v>
      </c>
      <c r="K18" s="467"/>
      <c r="L18" s="139">
        <v>0.28345818991698724</v>
      </c>
      <c r="M18" s="136">
        <v>0.25020850708924103</v>
      </c>
      <c r="N18" s="137" t="s">
        <v>44</v>
      </c>
      <c r="O18" s="136">
        <v>1.4285714285714285E-2</v>
      </c>
      <c r="P18" s="467"/>
      <c r="Q18" s="137" t="s">
        <v>44</v>
      </c>
      <c r="R18" s="137" t="s">
        <v>44</v>
      </c>
      <c r="S18" s="137" t="s">
        <v>44</v>
      </c>
      <c r="T18" s="138" t="s">
        <v>44</v>
      </c>
      <c r="U18" s="467"/>
      <c r="V18" s="139">
        <v>0.58369814467375447</v>
      </c>
      <c r="W18" s="136">
        <v>0.45317220543806652</v>
      </c>
      <c r="X18" s="147">
        <v>1.5625</v>
      </c>
      <c r="Y18" s="136">
        <v>6.0606060606060606</v>
      </c>
      <c r="Z18" s="467"/>
      <c r="AA18" s="137" t="s">
        <v>44</v>
      </c>
      <c r="AB18" s="137" t="s">
        <v>44</v>
      </c>
      <c r="AC18" s="137" t="s">
        <v>44</v>
      </c>
      <c r="AD18" s="138" t="s">
        <v>44</v>
      </c>
    </row>
    <row r="19" spans="1:30">
      <c r="A19" s="35" t="s">
        <v>69</v>
      </c>
      <c r="B19" s="111">
        <v>0.20718232044198895</v>
      </c>
      <c r="C19" s="112">
        <v>0.14204545454545456</v>
      </c>
      <c r="D19" s="116" t="s">
        <v>44</v>
      </c>
      <c r="E19" s="112">
        <v>5.1724137931034484</v>
      </c>
      <c r="F19" s="466"/>
      <c r="G19" s="112">
        <v>5.7592628143597627E-2</v>
      </c>
      <c r="H19" s="116" t="s">
        <v>44</v>
      </c>
      <c r="I19" s="112">
        <v>0</v>
      </c>
      <c r="J19" s="113">
        <v>1.9230769230769231</v>
      </c>
      <c r="K19" s="466"/>
      <c r="L19" s="114">
        <v>0.18222312208949179</v>
      </c>
      <c r="M19" s="112">
        <v>0.12510425354462051</v>
      </c>
      <c r="N19" s="116" t="s">
        <v>44</v>
      </c>
      <c r="O19" s="112">
        <v>4.2857142857142856</v>
      </c>
      <c r="P19" s="466"/>
      <c r="Q19" s="112">
        <v>0.23213397446526282</v>
      </c>
      <c r="R19" s="116" t="s">
        <v>44</v>
      </c>
      <c r="S19" s="112">
        <v>0</v>
      </c>
      <c r="T19" s="113">
        <v>2.8037383177570092</v>
      </c>
      <c r="U19" s="466"/>
      <c r="V19" s="114">
        <v>0.31269543464665417</v>
      </c>
      <c r="W19" s="112">
        <v>0.2589555459646094</v>
      </c>
      <c r="X19" s="116" t="s">
        <v>44</v>
      </c>
      <c r="Y19" s="112">
        <v>3.0303030303030303</v>
      </c>
      <c r="Z19" s="466"/>
      <c r="AA19" s="112">
        <v>0.21698698078115314</v>
      </c>
      <c r="AB19" s="269" t="s">
        <v>44</v>
      </c>
      <c r="AC19" s="116" t="s">
        <v>44</v>
      </c>
      <c r="AD19" s="113">
        <v>0.61728395061728392</v>
      </c>
    </row>
    <row r="20" spans="1:30">
      <c r="A20" s="133" t="s">
        <v>70</v>
      </c>
      <c r="B20" s="134">
        <v>0.25322283609576429</v>
      </c>
      <c r="C20" s="136">
        <v>0.26041666666666663</v>
      </c>
      <c r="D20" s="137" t="s">
        <v>44</v>
      </c>
      <c r="E20" s="136">
        <v>0</v>
      </c>
      <c r="F20" s="468"/>
      <c r="G20" s="136">
        <v>1.1326550201574197</v>
      </c>
      <c r="H20" s="136">
        <v>1.1704026978774051</v>
      </c>
      <c r="I20" s="136">
        <v>0</v>
      </c>
      <c r="J20" s="140">
        <v>0</v>
      </c>
      <c r="K20" s="468"/>
      <c r="L20" s="139">
        <v>0.26321117635148816</v>
      </c>
      <c r="M20" s="136">
        <v>0.27105921601334448</v>
      </c>
      <c r="N20" s="137" t="s">
        <v>44</v>
      </c>
      <c r="O20" s="136">
        <v>0</v>
      </c>
      <c r="P20" s="468"/>
      <c r="Q20" s="136">
        <v>1.160669872326314</v>
      </c>
      <c r="R20" s="136">
        <v>1.1959678797198017</v>
      </c>
      <c r="S20" s="136">
        <v>0</v>
      </c>
      <c r="T20" s="140">
        <v>0</v>
      </c>
      <c r="U20" s="468"/>
      <c r="V20" s="139">
        <v>0.29184907233687724</v>
      </c>
      <c r="W20" s="136">
        <v>0.30211480362537763</v>
      </c>
      <c r="X20" s="137" t="s">
        <v>44</v>
      </c>
      <c r="Y20" s="136">
        <v>0</v>
      </c>
      <c r="Z20" s="468"/>
      <c r="AA20" s="136">
        <v>1.3484190948543089</v>
      </c>
      <c r="AB20" s="136">
        <v>1.398264223722276</v>
      </c>
      <c r="AC20" s="137" t="s">
        <v>44</v>
      </c>
      <c r="AD20" s="140">
        <v>0</v>
      </c>
    </row>
    <row r="21" spans="1:30">
      <c r="A21" s="35" t="s">
        <v>71</v>
      </c>
      <c r="B21" s="111">
        <v>0.23020257826887663</v>
      </c>
      <c r="C21" s="112">
        <v>0.16571969696969696</v>
      </c>
      <c r="D21" s="116" t="s">
        <v>44</v>
      </c>
      <c r="E21" s="112">
        <v>5.1724137931034484</v>
      </c>
      <c r="F21" s="466"/>
      <c r="G21" s="112">
        <v>2.1693223267421771</v>
      </c>
      <c r="H21" s="112">
        <v>2.0829200555445349</v>
      </c>
      <c r="I21" s="112">
        <v>0</v>
      </c>
      <c r="J21" s="113">
        <v>7.6923076923076925</v>
      </c>
      <c r="K21" s="466"/>
      <c r="L21" s="114">
        <v>0.36444624417898358</v>
      </c>
      <c r="M21" s="112">
        <v>0.29190992493744788</v>
      </c>
      <c r="N21" s="116" t="s">
        <v>44</v>
      </c>
      <c r="O21" s="112">
        <v>1.4285714285714286</v>
      </c>
      <c r="P21" s="466"/>
      <c r="Q21" s="112">
        <v>3.2332946443375894</v>
      </c>
      <c r="R21" s="112">
        <v>3.058260720997779</v>
      </c>
      <c r="S21" s="112">
        <v>0</v>
      </c>
      <c r="T21" s="113">
        <v>14.953271028037381</v>
      </c>
      <c r="U21" s="466"/>
      <c r="V21" s="114">
        <v>0.54200542005420049</v>
      </c>
      <c r="W21" s="112">
        <v>0.30211480362537763</v>
      </c>
      <c r="X21" s="116" t="s">
        <v>44</v>
      </c>
      <c r="Y21" s="112">
        <v>12.121212121212121</v>
      </c>
      <c r="Z21" s="466"/>
      <c r="AA21" s="112">
        <v>4.1692498450092996</v>
      </c>
      <c r="AB21" s="112">
        <v>3.6162005785920921</v>
      </c>
      <c r="AC21" s="112">
        <v>5.8823529411764701</v>
      </c>
      <c r="AD21" s="113">
        <v>24.691358024691358</v>
      </c>
    </row>
    <row r="22" spans="1:30">
      <c r="A22" s="133" t="s">
        <v>72</v>
      </c>
      <c r="B22" s="134">
        <v>2.9465930018416207</v>
      </c>
      <c r="C22" s="136">
        <v>2.3674242424242422</v>
      </c>
      <c r="D22" s="136">
        <v>6.4516129032258061</v>
      </c>
      <c r="E22" s="136">
        <v>41.379310344827587</v>
      </c>
      <c r="F22" s="468"/>
      <c r="G22" s="136">
        <v>7.5062392013822228</v>
      </c>
      <c r="H22" s="136">
        <v>7.0620908549890888</v>
      </c>
      <c r="I22" s="136">
        <v>4.6875</v>
      </c>
      <c r="J22" s="140">
        <v>30.76923076923077</v>
      </c>
      <c r="K22" s="468"/>
      <c r="L22" s="139">
        <v>3.4014982790038473</v>
      </c>
      <c r="M22" s="136">
        <v>2.9816513761467891</v>
      </c>
      <c r="N22" s="136">
        <v>6.8493150684931505</v>
      </c>
      <c r="O22" s="136">
        <v>28.571428571428569</v>
      </c>
      <c r="P22" s="468"/>
      <c r="Q22" s="136">
        <v>11.291659757917428</v>
      </c>
      <c r="R22" s="136">
        <v>11.122501281394156</v>
      </c>
      <c r="S22" s="136">
        <v>4.225352112676056</v>
      </c>
      <c r="T22" s="140">
        <v>25.233644859813083</v>
      </c>
      <c r="U22" s="468"/>
      <c r="V22" s="139">
        <v>4.1901188242651655</v>
      </c>
      <c r="W22" s="136">
        <v>3.7764350453172204</v>
      </c>
      <c r="X22" s="136">
        <v>6.25</v>
      </c>
      <c r="Y22" s="136">
        <v>22.222222222222221</v>
      </c>
      <c r="Z22" s="468"/>
      <c r="AA22" s="136">
        <v>13.70117792932424</v>
      </c>
      <c r="AB22" s="136">
        <v>13.468338154934104</v>
      </c>
      <c r="AC22" s="136">
        <v>5.8823529411764701</v>
      </c>
      <c r="AD22" s="140">
        <v>25.925925925925924</v>
      </c>
    </row>
    <row r="23" spans="1:30">
      <c r="A23" s="35" t="s">
        <v>73</v>
      </c>
      <c r="B23" s="111">
        <v>11.487108655616943</v>
      </c>
      <c r="C23" s="112">
        <v>11.742424242424242</v>
      </c>
      <c r="D23" s="112">
        <v>1.6129032258064515</v>
      </c>
      <c r="E23" s="112">
        <v>3.4482758620689653</v>
      </c>
      <c r="F23" s="466"/>
      <c r="G23" s="112">
        <v>9.4643885582645417</v>
      </c>
      <c r="H23" s="112">
        <v>9.3433842491569141</v>
      </c>
      <c r="I23" s="112">
        <v>1.5625</v>
      </c>
      <c r="J23" s="113">
        <v>20.192307692307693</v>
      </c>
      <c r="K23" s="466"/>
      <c r="L23" s="114">
        <v>12.00647904434096</v>
      </c>
      <c r="M23" s="112">
        <v>13.344453711426189</v>
      </c>
      <c r="N23" s="112">
        <v>1.3698630136986301</v>
      </c>
      <c r="O23" s="112">
        <v>4.2857142857142856</v>
      </c>
      <c r="P23" s="466"/>
      <c r="Q23" s="112">
        <v>13.082407560935168</v>
      </c>
      <c r="R23" s="112">
        <v>13.036049888945838</v>
      </c>
      <c r="S23" s="112">
        <v>1.4084507042253522</v>
      </c>
      <c r="T23" s="113">
        <v>23.364485981308412</v>
      </c>
      <c r="U23" s="466"/>
      <c r="V23" s="114">
        <v>15.634771732332709</v>
      </c>
      <c r="W23" s="112">
        <v>16.098403107466552</v>
      </c>
      <c r="X23" s="112">
        <v>3.125</v>
      </c>
      <c r="Y23" s="112">
        <v>2.0202020202020203</v>
      </c>
      <c r="Z23" s="466"/>
      <c r="AA23" s="112">
        <v>16.955982641041537</v>
      </c>
      <c r="AB23" s="112">
        <v>16.988106718097072</v>
      </c>
      <c r="AC23" s="112">
        <v>7.3529411764705888</v>
      </c>
      <c r="AD23" s="113">
        <v>19.753086419753085</v>
      </c>
    </row>
    <row r="24" spans="1:30">
      <c r="A24" s="133" t="s">
        <v>74</v>
      </c>
      <c r="B24" s="397">
        <v>98.595764272559848</v>
      </c>
      <c r="C24" s="399">
        <v>98.816287878787875</v>
      </c>
      <c r="D24" s="399">
        <v>98.387096774193552</v>
      </c>
      <c r="E24" s="399">
        <v>82.758620689655174</v>
      </c>
      <c r="F24" s="469"/>
      <c r="G24" s="399">
        <v>95.526972547513921</v>
      </c>
      <c r="H24" s="399">
        <v>96.349930569331477</v>
      </c>
      <c r="I24" s="399">
        <v>98.4375</v>
      </c>
      <c r="J24" s="400">
        <v>53.846153846153847</v>
      </c>
      <c r="K24" s="469"/>
      <c r="L24" s="397">
        <v>97.8740635756226</v>
      </c>
      <c r="M24" s="399">
        <v>98.999165971643038</v>
      </c>
      <c r="N24" s="399">
        <v>98.630136986301366</v>
      </c>
      <c r="O24" s="399">
        <v>72.857142857142847</v>
      </c>
      <c r="P24" s="469"/>
      <c r="Q24" s="399">
        <v>95.092024539877301</v>
      </c>
      <c r="R24" s="399">
        <v>95.86536818725439</v>
      </c>
      <c r="S24" s="399">
        <v>98.591549295774655</v>
      </c>
      <c r="T24" s="400">
        <v>50.467289719626166</v>
      </c>
      <c r="U24" s="469"/>
      <c r="V24" s="397">
        <v>98.20721284135918</v>
      </c>
      <c r="W24" s="399">
        <v>98.813120414328864</v>
      </c>
      <c r="X24" s="399">
        <v>95.3125</v>
      </c>
      <c r="Y24" s="399">
        <v>71.717171717171709</v>
      </c>
      <c r="Z24" s="469"/>
      <c r="AA24" s="399">
        <v>94.544327340359587</v>
      </c>
      <c r="AB24" s="399">
        <v>95.596271295403412</v>
      </c>
      <c r="AC24" s="399">
        <v>94.117647058823522</v>
      </c>
      <c r="AD24" s="400">
        <v>54.320987654320987</v>
      </c>
    </row>
    <row r="25" spans="1:30" ht="12.75" customHeight="1">
      <c r="A25" s="130"/>
      <c r="B25" s="601" t="s">
        <v>42</v>
      </c>
      <c r="C25" s="601"/>
      <c r="D25" s="601"/>
      <c r="E25" s="601"/>
      <c r="F25" s="601"/>
      <c r="G25" s="601"/>
      <c r="H25" s="601"/>
      <c r="I25" s="601"/>
      <c r="J25" s="601"/>
      <c r="K25" s="601"/>
      <c r="L25" s="601"/>
      <c r="M25" s="601"/>
      <c r="N25" s="601"/>
      <c r="O25" s="601"/>
      <c r="P25" s="601"/>
      <c r="Q25" s="601"/>
      <c r="R25" s="601"/>
      <c r="S25" s="601"/>
      <c r="T25" s="601"/>
      <c r="U25" s="601"/>
      <c r="V25" s="601"/>
      <c r="W25" s="601"/>
      <c r="X25" s="601"/>
      <c r="Y25" s="601"/>
      <c r="Z25" s="601"/>
      <c r="AA25" s="601"/>
      <c r="AB25" s="601"/>
      <c r="AC25" s="601"/>
      <c r="AD25" s="601"/>
    </row>
    <row r="26" spans="1:30">
      <c r="A26" s="35" t="s">
        <v>67</v>
      </c>
      <c r="B26" s="111">
        <v>23.553588365475814</v>
      </c>
      <c r="C26" s="112">
        <v>23.663208300079809</v>
      </c>
      <c r="D26" s="112">
        <v>22.727272727272727</v>
      </c>
      <c r="E26" s="112">
        <v>23.198594024604567</v>
      </c>
      <c r="F26" s="466"/>
      <c r="G26" s="112">
        <v>3.1504617055947857</v>
      </c>
      <c r="H26" s="112">
        <v>2.9911624745071381</v>
      </c>
      <c r="I26" s="112">
        <v>1.6129032258064515</v>
      </c>
      <c r="J26" s="113">
        <v>4.220779220779221</v>
      </c>
      <c r="K26" s="466"/>
      <c r="L26" s="114">
        <v>28.21034282393957</v>
      </c>
      <c r="M26" s="112">
        <v>27.54559270516717</v>
      </c>
      <c r="N26" s="112">
        <v>26.804123711340207</v>
      </c>
      <c r="O26" s="112">
        <v>30.855539971949508</v>
      </c>
      <c r="P26" s="466"/>
      <c r="Q26" s="112">
        <v>5.1034482758620694</v>
      </c>
      <c r="R26" s="112">
        <v>4.409171075837742</v>
      </c>
      <c r="S26" s="112">
        <v>3.0769230769230771</v>
      </c>
      <c r="T26" s="113">
        <v>8.3129584352078236</v>
      </c>
      <c r="U26" s="466"/>
      <c r="V26" s="114">
        <v>26.900584795321635</v>
      </c>
      <c r="W26" s="112">
        <v>26.382189239332099</v>
      </c>
      <c r="X26" s="112">
        <v>15.217391304347828</v>
      </c>
      <c r="Y26" s="112">
        <v>29.975124378109452</v>
      </c>
      <c r="Z26" s="466"/>
      <c r="AA26" s="112">
        <v>5.8479532163742682</v>
      </c>
      <c r="AB26" s="112">
        <v>4.6758767268862913</v>
      </c>
      <c r="AC26" s="116" t="s">
        <v>44</v>
      </c>
      <c r="AD26" s="113">
        <v>11.555555555555555</v>
      </c>
    </row>
    <row r="27" spans="1:30">
      <c r="A27" s="133" t="s">
        <v>68</v>
      </c>
      <c r="B27" s="134">
        <v>8.6942775845716103</v>
      </c>
      <c r="C27" s="136">
        <v>8.938547486033519</v>
      </c>
      <c r="D27" s="136">
        <v>6.8181818181818175</v>
      </c>
      <c r="E27" s="136">
        <v>7.9086115992970125</v>
      </c>
      <c r="F27" s="467"/>
      <c r="G27" s="137" t="s">
        <v>44</v>
      </c>
      <c r="H27" s="137" t="s">
        <v>44</v>
      </c>
      <c r="I27" s="137" t="s">
        <v>44</v>
      </c>
      <c r="J27" s="138" t="s">
        <v>44</v>
      </c>
      <c r="K27" s="467"/>
      <c r="L27" s="139">
        <v>10.894828588030215</v>
      </c>
      <c r="M27" s="136">
        <v>11.094224924012158</v>
      </c>
      <c r="N27" s="136">
        <v>10.309278350515463</v>
      </c>
      <c r="O27" s="136">
        <v>10.238429172510518</v>
      </c>
      <c r="P27" s="467"/>
      <c r="Q27" s="137" t="s">
        <v>44</v>
      </c>
      <c r="R27" s="137" t="s">
        <v>44</v>
      </c>
      <c r="S27" s="137" t="s">
        <v>44</v>
      </c>
      <c r="T27" s="138" t="s">
        <v>44</v>
      </c>
      <c r="U27" s="467"/>
      <c r="V27" s="139">
        <v>10.526315789473683</v>
      </c>
      <c r="W27" s="136">
        <v>11.465677179962894</v>
      </c>
      <c r="X27" s="136">
        <v>10.869565217391305</v>
      </c>
      <c r="Y27" s="136">
        <v>7.3383084577114426</v>
      </c>
      <c r="Z27" s="467"/>
      <c r="AA27" s="137" t="s">
        <v>44</v>
      </c>
      <c r="AB27" s="137" t="s">
        <v>44</v>
      </c>
      <c r="AC27" s="137" t="s">
        <v>44</v>
      </c>
      <c r="AD27" s="138" t="s">
        <v>44</v>
      </c>
    </row>
    <row r="28" spans="1:30">
      <c r="A28" s="35" t="s">
        <v>69</v>
      </c>
      <c r="B28" s="111">
        <v>7.714195384128991</v>
      </c>
      <c r="C28" s="112">
        <v>8.459696727853153</v>
      </c>
      <c r="D28" s="116" t="s">
        <v>44</v>
      </c>
      <c r="E28" s="112">
        <v>5.6239015817223192</v>
      </c>
      <c r="F28" s="466"/>
      <c r="G28" s="112">
        <v>0.32590983161325365</v>
      </c>
      <c r="H28" s="112">
        <v>0.20394289598912305</v>
      </c>
      <c r="I28" s="116" t="s">
        <v>44</v>
      </c>
      <c r="J28" s="113">
        <v>0.97402597402597402</v>
      </c>
      <c r="K28" s="466"/>
      <c r="L28" s="114">
        <v>10.081348053457292</v>
      </c>
      <c r="M28" s="112">
        <v>10.182370820668693</v>
      </c>
      <c r="N28" s="116" t="s">
        <v>44</v>
      </c>
      <c r="O28" s="112">
        <v>11.079943899018232</v>
      </c>
      <c r="P28" s="466"/>
      <c r="Q28" s="112">
        <v>1.6551724137931034</v>
      </c>
      <c r="R28" s="112">
        <v>1.352145796590241</v>
      </c>
      <c r="S28" s="116" t="s">
        <v>44</v>
      </c>
      <c r="T28" s="113">
        <v>3.1784841075794623</v>
      </c>
      <c r="U28" s="466"/>
      <c r="V28" s="114">
        <v>9.10609857978279</v>
      </c>
      <c r="W28" s="112">
        <v>8.5714285714285712</v>
      </c>
      <c r="X28" s="116" t="s">
        <v>44</v>
      </c>
      <c r="Y28" s="112">
        <v>11.940298507462686</v>
      </c>
      <c r="Z28" s="466"/>
      <c r="AA28" s="112">
        <v>2.3391812865497075</v>
      </c>
      <c r="AB28" s="112">
        <v>1.9128586609989375</v>
      </c>
      <c r="AC28" s="116" t="s">
        <v>44</v>
      </c>
      <c r="AD28" s="113">
        <v>4.4444444444444446</v>
      </c>
    </row>
    <row r="29" spans="1:30">
      <c r="A29" s="133" t="s">
        <v>70</v>
      </c>
      <c r="B29" s="134">
        <v>5.2165665507429653</v>
      </c>
      <c r="C29" s="136">
        <v>2.4341580207501998</v>
      </c>
      <c r="D29" s="137" t="s">
        <v>44</v>
      </c>
      <c r="E29" s="136">
        <v>18.277680140597539</v>
      </c>
      <c r="F29" s="468"/>
      <c r="G29" s="136">
        <v>6.8441064638783269</v>
      </c>
      <c r="H29" s="136">
        <v>5.2345343303874916</v>
      </c>
      <c r="I29" s="136">
        <v>1.6129032258064515</v>
      </c>
      <c r="J29" s="140">
        <v>15.584415584415584</v>
      </c>
      <c r="K29" s="468"/>
      <c r="L29" s="139">
        <v>5.1423590935502617</v>
      </c>
      <c r="M29" s="136">
        <v>2.4696048632218845</v>
      </c>
      <c r="N29" s="137" t="s">
        <v>44</v>
      </c>
      <c r="O29" s="136">
        <v>15.708274894810659</v>
      </c>
      <c r="P29" s="468"/>
      <c r="Q29" s="136">
        <v>7.4942528735632186</v>
      </c>
      <c r="R29" s="136">
        <v>5.2322163433274547</v>
      </c>
      <c r="S29" s="136">
        <v>1.5384615384615385</v>
      </c>
      <c r="T29" s="140">
        <v>17.848410757946208</v>
      </c>
      <c r="U29" s="468"/>
      <c r="V29" s="139">
        <v>7.0732386521860207</v>
      </c>
      <c r="W29" s="136">
        <v>3.116883116883117</v>
      </c>
      <c r="X29" s="137" t="s">
        <v>44</v>
      </c>
      <c r="Y29" s="136">
        <v>21.144278606965177</v>
      </c>
      <c r="Z29" s="468"/>
      <c r="AA29" s="136">
        <v>8.4795321637426895</v>
      </c>
      <c r="AB29" s="136">
        <v>5.2072263549415512</v>
      </c>
      <c r="AC29" s="136">
        <v>1.6129032258064515</v>
      </c>
      <c r="AD29" s="140">
        <v>23.111111111111111</v>
      </c>
    </row>
    <row r="30" spans="1:30">
      <c r="A30" s="35" t="s">
        <v>71</v>
      </c>
      <c r="B30" s="111">
        <v>7.9355042680999048</v>
      </c>
      <c r="C30" s="112">
        <v>4.3096568236233042</v>
      </c>
      <c r="D30" s="112">
        <v>10.227272727272728</v>
      </c>
      <c r="E30" s="112">
        <v>23.550087873462214</v>
      </c>
      <c r="F30" s="466"/>
      <c r="G30" s="112">
        <v>11.624117327539381</v>
      </c>
      <c r="H30" s="112">
        <v>8.4296397008837527</v>
      </c>
      <c r="I30" s="112">
        <v>8.064516129032258</v>
      </c>
      <c r="J30" s="113">
        <v>27.597402597402599</v>
      </c>
      <c r="K30" s="466"/>
      <c r="L30" s="114">
        <v>11.853573503776873</v>
      </c>
      <c r="M30" s="112">
        <v>6.0410334346504557</v>
      </c>
      <c r="N30" s="112">
        <v>12.371134020618557</v>
      </c>
      <c r="O30" s="112">
        <v>33.239831697054697</v>
      </c>
      <c r="P30" s="466"/>
      <c r="Q30" s="112">
        <v>21.931034482758623</v>
      </c>
      <c r="R30" s="112">
        <v>15.049970605526161</v>
      </c>
      <c r="S30" s="112">
        <v>24.615384615384617</v>
      </c>
      <c r="T30" s="113">
        <v>50.122249388753062</v>
      </c>
      <c r="U30" s="466"/>
      <c r="V30" s="114">
        <v>14.007240323029796</v>
      </c>
      <c r="W30" s="112">
        <v>7.4953617810760669</v>
      </c>
      <c r="X30" s="112">
        <v>16.304347826086957</v>
      </c>
      <c r="Y30" s="112">
        <v>35.572139303482587</v>
      </c>
      <c r="Z30" s="466"/>
      <c r="AA30" s="112">
        <v>23.308270676691727</v>
      </c>
      <c r="AB30" s="112">
        <v>16.7375132837407</v>
      </c>
      <c r="AC30" s="112">
        <v>40.322580645161288</v>
      </c>
      <c r="AD30" s="113">
        <v>48.444444444444443</v>
      </c>
    </row>
    <row r="31" spans="1:30">
      <c r="A31" s="133" t="s">
        <v>72</v>
      </c>
      <c r="B31" s="134">
        <v>6.9870376225102753</v>
      </c>
      <c r="C31" s="136">
        <v>6.7837190742218683</v>
      </c>
      <c r="D31" s="136">
        <v>1.1363636363636365</v>
      </c>
      <c r="E31" s="136">
        <v>8.7873462214411244</v>
      </c>
      <c r="F31" s="468"/>
      <c r="G31" s="136">
        <v>9.9402498642042367</v>
      </c>
      <c r="H31" s="136">
        <v>9.381373215499659</v>
      </c>
      <c r="I31" s="136">
        <v>1.6129032258064515</v>
      </c>
      <c r="J31" s="140">
        <v>14.285714285714285</v>
      </c>
      <c r="K31" s="468"/>
      <c r="L31" s="139">
        <v>8.1057524694944796</v>
      </c>
      <c r="M31" s="136">
        <v>7.8647416413373863</v>
      </c>
      <c r="N31" s="136">
        <v>2.0618556701030926</v>
      </c>
      <c r="O31" s="136">
        <v>9.8176718092566624</v>
      </c>
      <c r="P31" s="468"/>
      <c r="Q31" s="136">
        <v>11.35632183908046</v>
      </c>
      <c r="R31" s="136">
        <v>11.111111111111111</v>
      </c>
      <c r="S31" s="136">
        <v>1.5384615384615385</v>
      </c>
      <c r="T31" s="140">
        <v>13.93643031784841</v>
      </c>
      <c r="U31" s="468"/>
      <c r="V31" s="139">
        <v>9.5795043163464211</v>
      </c>
      <c r="W31" s="136">
        <v>9.9814471243042675</v>
      </c>
      <c r="X31" s="136">
        <v>2.1739130434782608</v>
      </c>
      <c r="Y31" s="136">
        <v>9.0796019900497509</v>
      </c>
      <c r="Z31" s="468"/>
      <c r="AA31" s="136">
        <v>13.283208020050125</v>
      </c>
      <c r="AB31" s="136">
        <v>12.06163655685441</v>
      </c>
      <c r="AC31" s="136">
        <v>1.6129032258064515</v>
      </c>
      <c r="AD31" s="140">
        <v>20</v>
      </c>
    </row>
    <row r="32" spans="1:30">
      <c r="A32" s="35" t="s">
        <v>73</v>
      </c>
      <c r="B32" s="111">
        <v>3.8887132469174834</v>
      </c>
      <c r="C32" s="112">
        <v>2.4341580207501998</v>
      </c>
      <c r="D32" s="112">
        <v>4.5454545454545459</v>
      </c>
      <c r="E32" s="112">
        <v>10.193321616871705</v>
      </c>
      <c r="F32" s="466"/>
      <c r="G32" s="112">
        <v>17.001629549158064</v>
      </c>
      <c r="H32" s="112">
        <v>14.004078857919783</v>
      </c>
      <c r="I32" s="112">
        <v>19.35483870967742</v>
      </c>
      <c r="J32" s="113">
        <v>30.844155844155846</v>
      </c>
      <c r="K32" s="466"/>
      <c r="L32" s="114">
        <v>7.5537478210342819</v>
      </c>
      <c r="M32" s="112">
        <v>5.8130699088145894</v>
      </c>
      <c r="N32" s="112">
        <v>4.1237113402061851</v>
      </c>
      <c r="O32" s="112">
        <v>14.446002805049089</v>
      </c>
      <c r="P32" s="466"/>
      <c r="Q32" s="112">
        <v>17.931034482758619</v>
      </c>
      <c r="R32" s="112">
        <v>15.990593768371546</v>
      </c>
      <c r="S32" s="112">
        <v>26.153846153846157</v>
      </c>
      <c r="T32" s="113">
        <v>24.69437652811736</v>
      </c>
      <c r="U32" s="466"/>
      <c r="V32" s="114">
        <v>7.8251183514341403</v>
      </c>
      <c r="W32" s="112">
        <v>5.6029684601113168</v>
      </c>
      <c r="X32" s="112">
        <v>8.695652173913043</v>
      </c>
      <c r="Y32" s="112">
        <v>15.17412935323383</v>
      </c>
      <c r="Z32" s="466"/>
      <c r="AA32" s="112">
        <v>17.000835421888052</v>
      </c>
      <c r="AB32" s="112">
        <v>15.409139213602552</v>
      </c>
      <c r="AC32" s="112">
        <v>27.419354838709676</v>
      </c>
      <c r="AD32" s="113">
        <v>22.222222222222221</v>
      </c>
    </row>
    <row r="33" spans="1:33">
      <c r="A33" s="133" t="s">
        <v>74</v>
      </c>
      <c r="B33" s="397">
        <v>78.216882706291486</v>
      </c>
      <c r="C33" s="399">
        <v>83.35993615323224</v>
      </c>
      <c r="D33" s="399">
        <v>69.318181818181827</v>
      </c>
      <c r="E33" s="399">
        <v>56.942003514938492</v>
      </c>
      <c r="F33" s="469"/>
      <c r="G33" s="399">
        <v>77.512221618685501</v>
      </c>
      <c r="H33" s="399">
        <v>82.460910944935421</v>
      </c>
      <c r="I33" s="399">
        <v>74.193548387096769</v>
      </c>
      <c r="J33" s="400">
        <v>54.54545454545454</v>
      </c>
      <c r="K33" s="469"/>
      <c r="L33" s="397">
        <v>79.052876234747231</v>
      </c>
      <c r="M33" s="399">
        <v>83.624620060790278</v>
      </c>
      <c r="N33" s="399">
        <v>72.164948453608247</v>
      </c>
      <c r="O33" s="399">
        <v>63.113604488078543</v>
      </c>
      <c r="P33" s="469"/>
      <c r="Q33" s="399">
        <v>73.333333333333329</v>
      </c>
      <c r="R33" s="399">
        <v>79.600235155790713</v>
      </c>
      <c r="S33" s="399">
        <v>60</v>
      </c>
      <c r="T33" s="400">
        <v>49.388753056234719</v>
      </c>
      <c r="U33" s="469"/>
      <c r="V33" s="397">
        <v>77.917014759120022</v>
      </c>
      <c r="W33" s="399">
        <v>82.152133580705012</v>
      </c>
      <c r="X33" s="399">
        <v>76.08695652173914</v>
      </c>
      <c r="Y33" s="399">
        <v>63.930348258706474</v>
      </c>
      <c r="Z33" s="469"/>
      <c r="AA33" s="399">
        <v>73.934837092731826</v>
      </c>
      <c r="AB33" s="399">
        <v>80.286928799149834</v>
      </c>
      <c r="AC33" s="399">
        <v>48.387096774193552</v>
      </c>
      <c r="AD33" s="400">
        <v>50.888888888888886</v>
      </c>
    </row>
    <row r="34" spans="1:33" ht="12.75" customHeight="1">
      <c r="A34" s="130"/>
      <c r="B34" s="601" t="s">
        <v>14</v>
      </c>
      <c r="C34" s="601"/>
      <c r="D34" s="601"/>
      <c r="E34" s="601"/>
      <c r="F34" s="601"/>
      <c r="G34" s="601"/>
      <c r="H34" s="601"/>
      <c r="I34" s="601"/>
      <c r="J34" s="601"/>
      <c r="K34" s="601"/>
      <c r="L34" s="601"/>
      <c r="M34" s="601"/>
      <c r="N34" s="601"/>
      <c r="O34" s="601"/>
      <c r="P34" s="601"/>
      <c r="Q34" s="601"/>
      <c r="R34" s="601"/>
      <c r="S34" s="601"/>
      <c r="T34" s="601"/>
      <c r="U34" s="601"/>
      <c r="V34" s="601"/>
      <c r="W34" s="601"/>
      <c r="X34" s="601"/>
      <c r="Y34" s="601"/>
      <c r="Z34" s="601"/>
      <c r="AA34" s="601"/>
      <c r="AB34" s="601"/>
      <c r="AC34" s="601"/>
      <c r="AD34" s="601"/>
    </row>
    <row r="35" spans="1:33">
      <c r="A35" s="35" t="s">
        <v>2</v>
      </c>
      <c r="B35" s="118">
        <v>7507</v>
      </c>
      <c r="C35" s="118">
        <v>6730</v>
      </c>
      <c r="D35" s="118">
        <v>150</v>
      </c>
      <c r="E35" s="118">
        <v>627</v>
      </c>
      <c r="F35" s="470"/>
      <c r="G35" s="118">
        <v>7050</v>
      </c>
      <c r="H35" s="118">
        <v>6512</v>
      </c>
      <c r="I35" s="118">
        <v>126</v>
      </c>
      <c r="J35" s="119">
        <v>412</v>
      </c>
      <c r="K35" s="470"/>
      <c r="L35" s="120">
        <v>8381</v>
      </c>
      <c r="M35" s="118">
        <v>7428</v>
      </c>
      <c r="N35" s="118">
        <v>170</v>
      </c>
      <c r="O35" s="118">
        <v>783</v>
      </c>
      <c r="P35" s="470"/>
      <c r="Q35" s="118">
        <v>8206</v>
      </c>
      <c r="R35" s="118">
        <v>7554</v>
      </c>
      <c r="S35" s="118">
        <v>136</v>
      </c>
      <c r="T35" s="119">
        <v>516</v>
      </c>
      <c r="U35" s="470"/>
      <c r="V35" s="120">
        <v>8787</v>
      </c>
      <c r="W35" s="118">
        <v>7728</v>
      </c>
      <c r="X35" s="118">
        <v>156</v>
      </c>
      <c r="Y35" s="118">
        <v>903</v>
      </c>
      <c r="Z35" s="470"/>
      <c r="AA35" s="118">
        <v>8982</v>
      </c>
      <c r="AB35" s="118">
        <v>8240</v>
      </c>
      <c r="AC35" s="118">
        <v>130</v>
      </c>
      <c r="AD35" s="119">
        <v>612</v>
      </c>
      <c r="AE35" s="270"/>
      <c r="AF35" s="270"/>
      <c r="AG35" s="270"/>
    </row>
    <row r="36" spans="1:33">
      <c r="A36" s="133" t="s">
        <v>43</v>
      </c>
      <c r="B36" s="141">
        <v>4344</v>
      </c>
      <c r="C36" s="141">
        <v>4224</v>
      </c>
      <c r="D36" s="141">
        <v>62</v>
      </c>
      <c r="E36" s="141">
        <v>58</v>
      </c>
      <c r="F36" s="470"/>
      <c r="G36" s="141">
        <v>5209</v>
      </c>
      <c r="H36" s="141">
        <v>5041</v>
      </c>
      <c r="I36" s="141">
        <v>64</v>
      </c>
      <c r="J36" s="142">
        <v>104</v>
      </c>
      <c r="K36" s="470"/>
      <c r="L36" s="143">
        <v>4513</v>
      </c>
      <c r="M36" s="141">
        <v>4406</v>
      </c>
      <c r="N36" s="141">
        <v>58</v>
      </c>
      <c r="O36" s="141">
        <v>49</v>
      </c>
      <c r="P36" s="470"/>
      <c r="Q36" s="141">
        <v>5491</v>
      </c>
      <c r="R36" s="141">
        <v>5341</v>
      </c>
      <c r="S36" s="141">
        <v>58</v>
      </c>
      <c r="T36" s="142">
        <v>92</v>
      </c>
      <c r="U36" s="470"/>
      <c r="V36" s="143">
        <v>4342</v>
      </c>
      <c r="W36" s="141">
        <v>4218</v>
      </c>
      <c r="X36" s="141">
        <v>47</v>
      </c>
      <c r="Y36" s="141">
        <v>77</v>
      </c>
      <c r="Z36" s="470"/>
      <c r="AA36" s="141">
        <v>5910</v>
      </c>
      <c r="AB36" s="141">
        <v>5713</v>
      </c>
      <c r="AC36" s="141">
        <v>46</v>
      </c>
      <c r="AD36" s="142">
        <v>151</v>
      </c>
      <c r="AE36" s="270"/>
      <c r="AF36" s="270"/>
      <c r="AG36" s="270"/>
    </row>
    <row r="37" spans="1:33" ht="12.75" customHeight="1">
      <c r="A37" s="35" t="s">
        <v>253</v>
      </c>
      <c r="B37" s="118"/>
      <c r="C37" s="118"/>
      <c r="D37" s="118"/>
      <c r="E37" s="118"/>
      <c r="F37" s="470"/>
      <c r="G37" s="118"/>
      <c r="H37" s="118"/>
      <c r="I37" s="118"/>
      <c r="J37" s="119"/>
      <c r="K37" s="470"/>
      <c r="L37" s="120">
        <v>426</v>
      </c>
      <c r="M37" s="118">
        <v>390</v>
      </c>
      <c r="N37" s="118">
        <v>15</v>
      </c>
      <c r="O37" s="118">
        <v>21</v>
      </c>
      <c r="P37" s="470"/>
      <c r="Q37" s="118">
        <v>540</v>
      </c>
      <c r="R37" s="118">
        <v>512</v>
      </c>
      <c r="S37" s="118">
        <v>13</v>
      </c>
      <c r="T37" s="119">
        <v>15</v>
      </c>
      <c r="U37" s="470"/>
      <c r="V37" s="120">
        <v>399</v>
      </c>
      <c r="W37" s="118">
        <v>399</v>
      </c>
      <c r="X37" s="269" t="s">
        <v>44</v>
      </c>
      <c r="Y37" s="116" t="s">
        <v>44</v>
      </c>
      <c r="Z37" s="470"/>
      <c r="AA37" s="118">
        <v>136</v>
      </c>
      <c r="AB37" s="118">
        <v>136</v>
      </c>
      <c r="AC37" s="269" t="s">
        <v>44</v>
      </c>
      <c r="AD37" s="116" t="s">
        <v>44</v>
      </c>
      <c r="AE37" s="270"/>
      <c r="AF37" s="270"/>
      <c r="AG37" s="270"/>
    </row>
    <row r="38" spans="1:33" ht="12.75" customHeight="1">
      <c r="A38" s="272" t="s">
        <v>42</v>
      </c>
      <c r="B38" s="273">
        <v>3163</v>
      </c>
      <c r="C38" s="273">
        <v>2506</v>
      </c>
      <c r="D38" s="273">
        <v>88</v>
      </c>
      <c r="E38" s="273">
        <v>569</v>
      </c>
      <c r="F38" s="471"/>
      <c r="G38" s="273">
        <v>1841</v>
      </c>
      <c r="H38" s="273">
        <v>1471</v>
      </c>
      <c r="I38" s="273">
        <v>62</v>
      </c>
      <c r="J38" s="274">
        <v>308</v>
      </c>
      <c r="K38" s="471"/>
      <c r="L38" s="275">
        <v>3442</v>
      </c>
      <c r="M38" s="273">
        <v>2632</v>
      </c>
      <c r="N38" s="273">
        <v>97</v>
      </c>
      <c r="O38" s="273">
        <v>713</v>
      </c>
      <c r="P38" s="471"/>
      <c r="Q38" s="273">
        <v>2175</v>
      </c>
      <c r="R38" s="273">
        <v>1701</v>
      </c>
      <c r="S38" s="273">
        <v>65</v>
      </c>
      <c r="T38" s="274">
        <v>409</v>
      </c>
      <c r="U38" s="471"/>
      <c r="V38" s="275">
        <v>3591</v>
      </c>
      <c r="W38" s="273">
        <v>2695</v>
      </c>
      <c r="X38" s="273">
        <v>92</v>
      </c>
      <c r="Y38" s="273">
        <v>804</v>
      </c>
      <c r="Z38" s="471"/>
      <c r="AA38" s="273">
        <v>2394</v>
      </c>
      <c r="AB38" s="273">
        <v>1882</v>
      </c>
      <c r="AC38" s="273">
        <v>62</v>
      </c>
      <c r="AD38" s="274">
        <v>450</v>
      </c>
      <c r="AE38" s="270"/>
      <c r="AF38" s="270"/>
      <c r="AG38" s="270"/>
    </row>
    <row r="39" spans="1:33" s="32" customFormat="1">
      <c r="A39" s="235" t="s">
        <v>515</v>
      </c>
      <c r="F39" s="100"/>
      <c r="H39" s="100"/>
      <c r="J39" s="100"/>
      <c r="K39" s="100"/>
      <c r="P39" s="100"/>
      <c r="U39" s="100"/>
      <c r="Z39" s="100"/>
      <c r="AE39" s="271"/>
      <c r="AF39" s="271"/>
      <c r="AG39" s="271"/>
    </row>
    <row r="40" spans="1:33">
      <c r="F40" s="36"/>
      <c r="H40" s="36"/>
      <c r="J40" s="36"/>
      <c r="K40" s="36"/>
      <c r="P40" s="36"/>
      <c r="U40" s="36"/>
      <c r="Z40" s="36"/>
      <c r="AE40" s="270"/>
      <c r="AF40" s="270"/>
      <c r="AG40" s="270"/>
    </row>
    <row r="41" spans="1:33">
      <c r="A41" s="32"/>
      <c r="F41" s="36"/>
      <c r="H41" s="36"/>
      <c r="J41" s="36"/>
      <c r="K41" s="36"/>
      <c r="P41" s="36"/>
      <c r="U41" s="36"/>
      <c r="Z41" s="36"/>
    </row>
    <row r="42" spans="1:33">
      <c r="F42" s="36"/>
      <c r="H42" s="36"/>
      <c r="J42" s="36"/>
      <c r="K42" s="36"/>
      <c r="P42" s="36"/>
      <c r="U42" s="36"/>
      <c r="Z42" s="36"/>
    </row>
    <row r="43" spans="1:33">
      <c r="F43" s="36"/>
      <c r="H43" s="36"/>
      <c r="J43" s="36"/>
      <c r="K43" s="36"/>
      <c r="P43" s="36"/>
      <c r="U43" s="36"/>
      <c r="Z43" s="36"/>
    </row>
    <row r="44" spans="1:33">
      <c r="F44" s="36"/>
      <c r="H44" s="36"/>
      <c r="J44" s="36"/>
      <c r="K44" s="36"/>
      <c r="P44" s="36"/>
      <c r="U44" s="36"/>
      <c r="Z44" s="36"/>
    </row>
    <row r="45" spans="1:33">
      <c r="F45" s="36"/>
      <c r="H45" s="36"/>
      <c r="J45" s="36"/>
      <c r="K45" s="36"/>
      <c r="P45" s="36"/>
      <c r="U45" s="36"/>
      <c r="Z45" s="36"/>
    </row>
    <row r="46" spans="1:33">
      <c r="F46" s="36"/>
      <c r="H46" s="36"/>
      <c r="J46" s="36"/>
      <c r="K46" s="36"/>
      <c r="P46" s="36"/>
      <c r="U46" s="36"/>
      <c r="Z46" s="36"/>
    </row>
    <row r="47" spans="1:33">
      <c r="F47" s="36"/>
      <c r="H47" s="36"/>
      <c r="J47" s="36"/>
      <c r="K47" s="36"/>
      <c r="P47" s="36"/>
      <c r="U47" s="36"/>
      <c r="Z47" s="36"/>
    </row>
    <row r="48" spans="1:33">
      <c r="F48" s="36"/>
      <c r="H48" s="36"/>
      <c r="J48" s="36"/>
      <c r="K48" s="36"/>
      <c r="P48" s="36"/>
      <c r="U48" s="36"/>
      <c r="Z48" s="36"/>
    </row>
    <row r="49" spans="6:26">
      <c r="F49" s="36"/>
      <c r="H49" s="36"/>
      <c r="J49" s="36"/>
      <c r="K49" s="36"/>
      <c r="P49" s="36"/>
      <c r="U49" s="36"/>
      <c r="Z49" s="36"/>
    </row>
    <row r="50" spans="6:26">
      <c r="F50" s="36"/>
      <c r="H50" s="36"/>
      <c r="J50" s="36"/>
      <c r="K50" s="36"/>
      <c r="P50" s="36"/>
      <c r="U50" s="36"/>
      <c r="Z50" s="36"/>
    </row>
    <row r="51" spans="6:26">
      <c r="F51" s="36"/>
      <c r="H51" s="36"/>
      <c r="J51" s="36"/>
      <c r="K51" s="36"/>
      <c r="P51" s="36"/>
      <c r="U51" s="36"/>
      <c r="Z51" s="36"/>
    </row>
  </sheetData>
  <mergeCells count="18">
    <mergeCell ref="B34:AD34"/>
    <mergeCell ref="V3:AD3"/>
    <mergeCell ref="V4:Y4"/>
    <mergeCell ref="AA4:AD4"/>
    <mergeCell ref="B6:AD6"/>
    <mergeCell ref="B7:AD7"/>
    <mergeCell ref="B16:AD16"/>
    <mergeCell ref="B4:E4"/>
    <mergeCell ref="G4:J4"/>
    <mergeCell ref="L3:T3"/>
    <mergeCell ref="L4:O4"/>
    <mergeCell ref="B3:J3"/>
    <mergeCell ref="Q4:T4"/>
    <mergeCell ref="K3:K5"/>
    <mergeCell ref="U3:U5"/>
    <mergeCell ref="A2:AD2"/>
    <mergeCell ref="A3:A6"/>
    <mergeCell ref="B25:AD25"/>
  </mergeCells>
  <phoneticPr fontId="53" type="noConversion"/>
  <hyperlinks>
    <hyperlink ref="A1" location="Inhalt!A1" display="Zurück zum Inhalt"/>
  </hyperlinks>
  <pageMargins left="0.25" right="0.25" top="0.75" bottom="0.75" header="0.3" footer="0.3"/>
  <pageSetup paperSize="9" scale="66" orientation="landscape" r:id="rId1"/>
  <headerFooter scaleWithDoc="0">
    <oddHeader>&amp;CBildungsbericht 2014 - (Web-)Tabellen F1</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8">
    <tabColor theme="0" tint="-0.249977111117893"/>
    <pageSetUpPr fitToPage="1"/>
  </sheetPr>
  <dimension ref="A1:N60"/>
  <sheetViews>
    <sheetView showGridLines="0" zoomScaleNormal="100" workbookViewId="0"/>
  </sheetViews>
  <sheetFormatPr baseColWidth="10" defaultRowHeight="12.75"/>
  <cols>
    <col min="1" max="1" width="29.7109375" customWidth="1"/>
    <col min="2" max="13" width="8.28515625" customWidth="1"/>
  </cols>
  <sheetData>
    <row r="1" spans="1:13">
      <c r="A1" s="155" t="s">
        <v>522</v>
      </c>
    </row>
    <row r="2" spans="1:13" ht="25.5" customHeight="1">
      <c r="A2" s="511" t="s">
        <v>511</v>
      </c>
      <c r="B2" s="511"/>
      <c r="C2" s="511"/>
      <c r="D2" s="511"/>
      <c r="E2" s="511"/>
      <c r="F2" s="511"/>
      <c r="G2" s="511"/>
      <c r="H2" s="511"/>
      <c r="I2" s="511"/>
      <c r="J2" s="511"/>
      <c r="K2" s="511"/>
      <c r="L2" s="511"/>
      <c r="M2" s="511"/>
    </row>
    <row r="3" spans="1:13" ht="12.75" customHeight="1">
      <c r="A3" s="502" t="s">
        <v>134</v>
      </c>
      <c r="B3" s="606" t="s">
        <v>182</v>
      </c>
      <c r="C3" s="607"/>
      <c r="D3" s="607"/>
      <c r="E3" s="607"/>
      <c r="F3" s="607"/>
      <c r="G3" s="607"/>
      <c r="H3" s="607"/>
      <c r="I3" s="607"/>
      <c r="J3" s="607"/>
      <c r="K3" s="607"/>
      <c r="L3" s="607"/>
      <c r="M3" s="607"/>
    </row>
    <row r="4" spans="1:13" ht="12.75" customHeight="1">
      <c r="A4" s="507"/>
      <c r="B4" s="608" t="s">
        <v>133</v>
      </c>
      <c r="C4" s="609"/>
      <c r="D4" s="609"/>
      <c r="E4" s="609"/>
      <c r="F4" s="609"/>
      <c r="G4" s="609"/>
      <c r="H4" s="609"/>
      <c r="I4" s="609"/>
      <c r="J4" s="609"/>
      <c r="K4" s="609"/>
      <c r="L4" s="609"/>
      <c r="M4" s="609"/>
    </row>
    <row r="5" spans="1:13" ht="12.75" customHeight="1">
      <c r="A5" s="503"/>
      <c r="B5" s="170">
        <v>2005</v>
      </c>
      <c r="C5" s="171">
        <v>2006</v>
      </c>
      <c r="D5" s="171">
        <v>2007</v>
      </c>
      <c r="E5" s="171">
        <v>2008</v>
      </c>
      <c r="F5" s="171">
        <v>2009</v>
      </c>
      <c r="G5" s="172">
        <v>2010</v>
      </c>
      <c r="H5" s="171">
        <v>2011</v>
      </c>
      <c r="I5" s="172">
        <v>2012</v>
      </c>
      <c r="J5" s="172">
        <v>2013</v>
      </c>
      <c r="K5" s="172">
        <v>2014</v>
      </c>
      <c r="L5" s="172">
        <v>2015</v>
      </c>
      <c r="M5" s="172">
        <v>2016</v>
      </c>
    </row>
    <row r="6" spans="1:13" ht="12.75" customHeight="1">
      <c r="A6" s="614" t="s">
        <v>0</v>
      </c>
      <c r="B6" s="614"/>
      <c r="C6" s="614"/>
      <c r="D6" s="614"/>
      <c r="E6" s="614"/>
      <c r="F6" s="614"/>
      <c r="G6" s="614"/>
      <c r="H6" s="614"/>
      <c r="I6" s="614"/>
      <c r="J6" s="614"/>
      <c r="K6" s="614"/>
      <c r="L6" s="614"/>
      <c r="M6" s="614"/>
    </row>
    <row r="7" spans="1:13" ht="12.75" customHeight="1">
      <c r="A7" s="51" t="s">
        <v>147</v>
      </c>
      <c r="B7" s="58">
        <v>10156</v>
      </c>
      <c r="C7" s="58">
        <v>9594</v>
      </c>
      <c r="D7" s="58">
        <v>10992</v>
      </c>
      <c r="E7" s="58">
        <v>14946</v>
      </c>
      <c r="F7" s="58">
        <v>16330</v>
      </c>
      <c r="G7" s="57">
        <v>18182</v>
      </c>
      <c r="H7" s="56">
        <v>20895</v>
      </c>
      <c r="I7" s="101">
        <v>20974</v>
      </c>
      <c r="J7" s="101">
        <v>21332</v>
      </c>
      <c r="K7" s="101">
        <v>23096</v>
      </c>
      <c r="L7" s="101">
        <v>19568</v>
      </c>
      <c r="M7" s="101">
        <v>19638</v>
      </c>
    </row>
    <row r="8" spans="1:13" ht="12.75" customHeight="1">
      <c r="A8" s="610" t="s">
        <v>131</v>
      </c>
      <c r="B8" s="610"/>
      <c r="C8" s="610"/>
      <c r="D8" s="610"/>
      <c r="E8" s="610"/>
      <c r="F8" s="610"/>
      <c r="G8" s="610"/>
      <c r="H8" s="610"/>
      <c r="I8" s="610"/>
      <c r="J8" s="610"/>
      <c r="K8" s="610"/>
      <c r="L8" s="610"/>
      <c r="M8" s="610"/>
    </row>
    <row r="9" spans="1:13" ht="12.75" customHeight="1">
      <c r="A9" s="55" t="s">
        <v>130</v>
      </c>
      <c r="B9" s="44">
        <f>B7/355961*100</f>
        <v>2.8531215498327063</v>
      </c>
      <c r="C9" s="44">
        <f>C7/344822*100</f>
        <v>2.7823050733421879</v>
      </c>
      <c r="D9" s="44">
        <f>D7/361360*100</f>
        <v>3.0418419304848352</v>
      </c>
      <c r="E9" s="44">
        <f>E7/396610*100</f>
        <v>3.7684375078792769</v>
      </c>
      <c r="F9" s="44">
        <f>F7/424273*100</f>
        <v>3.8489368873343346</v>
      </c>
      <c r="G9" s="44">
        <v>4.0999999999999996</v>
      </c>
      <c r="H9" s="44">
        <v>4</v>
      </c>
      <c r="I9" s="44">
        <v>4.2</v>
      </c>
      <c r="J9" s="44">
        <v>4.2</v>
      </c>
      <c r="K9" s="44">
        <v>4.5999999999999996</v>
      </c>
      <c r="L9" s="44">
        <v>3.9</v>
      </c>
      <c r="M9" s="44">
        <v>3.9</v>
      </c>
    </row>
    <row r="10" spans="1:13" ht="12.75" customHeight="1">
      <c r="A10" s="614" t="s">
        <v>0</v>
      </c>
      <c r="B10" s="614"/>
      <c r="C10" s="614"/>
      <c r="D10" s="614"/>
      <c r="E10" s="614"/>
      <c r="F10" s="614"/>
      <c r="G10" s="614"/>
      <c r="H10" s="614"/>
      <c r="I10" s="614"/>
      <c r="J10" s="614"/>
      <c r="K10" s="614"/>
      <c r="L10" s="614"/>
      <c r="M10" s="614"/>
    </row>
    <row r="11" spans="1:13" ht="12.75" customHeight="1">
      <c r="A11" s="17" t="s">
        <v>129</v>
      </c>
      <c r="B11" s="19">
        <v>6410</v>
      </c>
      <c r="C11" s="19">
        <f>C7-C12-C13</f>
        <v>5667</v>
      </c>
      <c r="D11" s="19">
        <f>D7-D12-D13</f>
        <v>7094</v>
      </c>
      <c r="E11" s="19">
        <f>E7-E12-E13</f>
        <v>9865</v>
      </c>
      <c r="F11" s="54">
        <v>10425</v>
      </c>
      <c r="G11" s="54">
        <f>G7-G12-G13</f>
        <v>12926</v>
      </c>
      <c r="H11" s="54">
        <v>14975</v>
      </c>
      <c r="I11" s="77">
        <v>15123</v>
      </c>
      <c r="J11" s="77">
        <v>15044</v>
      </c>
      <c r="K11" s="77">
        <v>17034</v>
      </c>
      <c r="L11" s="77">
        <v>14019</v>
      </c>
      <c r="M11" s="77">
        <v>14589</v>
      </c>
    </row>
    <row r="12" spans="1:13" ht="12.75" customHeight="1">
      <c r="A12" s="173" t="s">
        <v>128</v>
      </c>
      <c r="B12" s="174">
        <v>1442</v>
      </c>
      <c r="C12" s="174">
        <v>1574</v>
      </c>
      <c r="D12" s="174">
        <v>1687</v>
      </c>
      <c r="E12" s="174">
        <v>2222</v>
      </c>
      <c r="F12" s="174">
        <v>2417</v>
      </c>
      <c r="G12" s="174">
        <v>2044</v>
      </c>
      <c r="H12" s="174">
        <v>2630</v>
      </c>
      <c r="I12" s="175">
        <v>2717</v>
      </c>
      <c r="J12" s="175">
        <v>2952</v>
      </c>
      <c r="K12" s="175">
        <v>2606</v>
      </c>
      <c r="L12" s="175">
        <v>2420</v>
      </c>
      <c r="M12" s="175">
        <v>2361</v>
      </c>
    </row>
    <row r="13" spans="1:13" ht="12.75" customHeight="1">
      <c r="A13" s="17" t="s">
        <v>127</v>
      </c>
      <c r="B13" s="19">
        <v>2304</v>
      </c>
      <c r="C13" s="19">
        <v>2353</v>
      </c>
      <c r="D13" s="19">
        <v>2211</v>
      </c>
      <c r="E13" s="19">
        <v>2859</v>
      </c>
      <c r="F13" s="54">
        <v>3488</v>
      </c>
      <c r="G13" s="54">
        <v>3212</v>
      </c>
      <c r="H13" s="54">
        <v>3290</v>
      </c>
      <c r="I13" s="77">
        <v>3134</v>
      </c>
      <c r="J13" s="77">
        <v>3336</v>
      </c>
      <c r="K13" s="77">
        <v>3456</v>
      </c>
      <c r="L13" s="77">
        <v>3129</v>
      </c>
      <c r="M13" s="77">
        <v>2688</v>
      </c>
    </row>
    <row r="14" spans="1:13" ht="12.75" customHeight="1">
      <c r="A14" s="611" t="s">
        <v>126</v>
      </c>
      <c r="B14" s="611"/>
      <c r="C14" s="611"/>
      <c r="D14" s="611"/>
      <c r="E14" s="611"/>
      <c r="F14" s="611"/>
      <c r="G14" s="611"/>
      <c r="H14" s="611"/>
      <c r="I14" s="611"/>
      <c r="J14" s="611"/>
      <c r="K14" s="611"/>
      <c r="L14" s="611"/>
      <c r="M14" s="611"/>
    </row>
    <row r="15" spans="1:13" ht="12.75" customHeight="1">
      <c r="A15" s="569" t="s">
        <v>125</v>
      </c>
      <c r="B15" s="569"/>
      <c r="C15" s="569"/>
      <c r="D15" s="569"/>
      <c r="E15" s="569"/>
      <c r="F15" s="569"/>
      <c r="G15" s="569"/>
      <c r="H15" s="569"/>
      <c r="I15" s="569"/>
      <c r="J15" s="569"/>
      <c r="K15" s="569"/>
      <c r="L15" s="569"/>
      <c r="M15" s="569"/>
    </row>
    <row r="16" spans="1:13" s="4" customFormat="1" ht="12.75" customHeight="1">
      <c r="A16" s="51" t="s">
        <v>124</v>
      </c>
      <c r="B16" s="53">
        <v>60.949192595510048</v>
      </c>
      <c r="C16" s="53">
        <v>58.526162184698769</v>
      </c>
      <c r="D16" s="52">
        <v>57.296215429403205</v>
      </c>
      <c r="E16" s="53">
        <v>52.609393817743879</v>
      </c>
      <c r="F16" s="52">
        <v>51.92284139620331</v>
      </c>
      <c r="G16" s="52">
        <v>52</v>
      </c>
      <c r="H16" s="52">
        <v>51</v>
      </c>
      <c r="I16" s="52">
        <v>50</v>
      </c>
      <c r="J16" s="52">
        <v>48</v>
      </c>
      <c r="K16" s="52">
        <v>50</v>
      </c>
      <c r="L16" s="52">
        <v>48</v>
      </c>
      <c r="M16" s="52">
        <v>48</v>
      </c>
    </row>
    <row r="17" spans="1:14" ht="12.75" customHeight="1">
      <c r="A17" s="176" t="s">
        <v>123</v>
      </c>
      <c r="B17" s="177">
        <v>39.050807404489959</v>
      </c>
      <c r="C17" s="177">
        <v>41.473837815301231</v>
      </c>
      <c r="D17" s="178">
        <v>42.703784570596795</v>
      </c>
      <c r="E17" s="177">
        <v>47.390606182256121</v>
      </c>
      <c r="F17" s="178">
        <v>48.077158603796697</v>
      </c>
      <c r="G17" s="178">
        <v>48</v>
      </c>
      <c r="H17" s="178">
        <v>49</v>
      </c>
      <c r="I17" s="178">
        <v>50</v>
      </c>
      <c r="J17" s="178">
        <v>52</v>
      </c>
      <c r="K17" s="178">
        <v>50</v>
      </c>
      <c r="L17" s="178">
        <v>52</v>
      </c>
      <c r="M17" s="178">
        <v>52</v>
      </c>
    </row>
    <row r="18" spans="1:14" ht="12.75" customHeight="1">
      <c r="A18" s="569" t="s">
        <v>94</v>
      </c>
      <c r="B18" s="569"/>
      <c r="C18" s="569"/>
      <c r="D18" s="569"/>
      <c r="E18" s="569"/>
      <c r="F18" s="569"/>
      <c r="G18" s="569"/>
      <c r="H18" s="569"/>
      <c r="I18" s="569"/>
      <c r="J18" s="569"/>
      <c r="K18" s="569"/>
      <c r="L18" s="569"/>
      <c r="M18" s="569"/>
    </row>
    <row r="19" spans="1:14" s="4" customFormat="1" ht="12.75" customHeight="1">
      <c r="A19" s="51" t="s">
        <v>148</v>
      </c>
      <c r="B19" s="50">
        <v>41.788105553367465</v>
      </c>
      <c r="C19" s="50">
        <v>33.489681050656664</v>
      </c>
      <c r="D19" s="50">
        <v>35.098253275109172</v>
      </c>
      <c r="E19" s="50">
        <v>37.541817208617687</v>
      </c>
      <c r="F19" s="47">
        <v>34.574402939375382</v>
      </c>
      <c r="G19" s="47">
        <v>47</v>
      </c>
      <c r="H19" s="47">
        <v>47</v>
      </c>
      <c r="I19" s="47">
        <v>43</v>
      </c>
      <c r="J19" s="47">
        <v>40</v>
      </c>
      <c r="K19" s="47">
        <v>29</v>
      </c>
      <c r="L19" s="47">
        <v>35</v>
      </c>
      <c r="M19" s="47">
        <v>27</v>
      </c>
    </row>
    <row r="20" spans="1:14" ht="12.75" customHeight="1">
      <c r="A20" s="176" t="s">
        <v>149</v>
      </c>
      <c r="B20" s="179">
        <v>58.211894446632527</v>
      </c>
      <c r="C20" s="179">
        <v>66.510318949343343</v>
      </c>
      <c r="D20" s="179">
        <v>64.901746724890828</v>
      </c>
      <c r="E20" s="179">
        <v>62.458182791382313</v>
      </c>
      <c r="F20" s="180">
        <v>65.425597060624625</v>
      </c>
      <c r="G20" s="180">
        <v>53</v>
      </c>
      <c r="H20" s="180">
        <v>53</v>
      </c>
      <c r="I20" s="180">
        <v>57</v>
      </c>
      <c r="J20" s="180">
        <v>60</v>
      </c>
      <c r="K20" s="180">
        <v>71</v>
      </c>
      <c r="L20" s="180">
        <v>65</v>
      </c>
      <c r="M20" s="180">
        <v>73</v>
      </c>
    </row>
    <row r="21" spans="1:14" ht="12.75" customHeight="1">
      <c r="A21" s="569" t="s">
        <v>120</v>
      </c>
      <c r="B21" s="569"/>
      <c r="C21" s="569"/>
      <c r="D21" s="569"/>
      <c r="E21" s="569"/>
      <c r="F21" s="569"/>
      <c r="G21" s="569"/>
      <c r="H21" s="569"/>
      <c r="I21" s="569"/>
      <c r="J21" s="569"/>
      <c r="K21" s="569"/>
      <c r="L21" s="569"/>
      <c r="M21" s="569"/>
    </row>
    <row r="22" spans="1:14" s="4" customFormat="1" ht="12.75" customHeight="1">
      <c r="A22" s="51" t="s">
        <v>119</v>
      </c>
      <c r="B22" s="50">
        <v>58</v>
      </c>
      <c r="C22" s="50">
        <v>53</v>
      </c>
      <c r="D22" s="50">
        <v>53</v>
      </c>
      <c r="E22" s="50">
        <v>54</v>
      </c>
      <c r="F22" s="47">
        <v>52</v>
      </c>
      <c r="G22" s="47">
        <v>60</v>
      </c>
      <c r="H22" s="47">
        <v>62</v>
      </c>
      <c r="I22" s="47">
        <v>60</v>
      </c>
      <c r="J22" s="47">
        <v>58</v>
      </c>
      <c r="K22" s="47">
        <v>45</v>
      </c>
      <c r="L22" s="47">
        <v>53</v>
      </c>
      <c r="M22" s="47">
        <v>55</v>
      </c>
    </row>
    <row r="23" spans="1:14" ht="12.75" customHeight="1">
      <c r="A23" s="176" t="s">
        <v>118</v>
      </c>
      <c r="B23" s="179">
        <v>42</v>
      </c>
      <c r="C23" s="179">
        <v>47</v>
      </c>
      <c r="D23" s="179">
        <v>47</v>
      </c>
      <c r="E23" s="179">
        <v>46</v>
      </c>
      <c r="F23" s="180">
        <v>48</v>
      </c>
      <c r="G23" s="180">
        <v>40</v>
      </c>
      <c r="H23" s="180">
        <v>38</v>
      </c>
      <c r="I23" s="180">
        <v>40</v>
      </c>
      <c r="J23" s="180">
        <v>42</v>
      </c>
      <c r="K23" s="180">
        <v>55</v>
      </c>
      <c r="L23" s="180">
        <v>46</v>
      </c>
      <c r="M23" s="180">
        <v>45</v>
      </c>
    </row>
    <row r="24" spans="1:14" ht="12.75" customHeight="1">
      <c r="A24" s="569" t="s">
        <v>117</v>
      </c>
      <c r="B24" s="569"/>
      <c r="C24" s="569"/>
      <c r="D24" s="569"/>
      <c r="E24" s="569"/>
      <c r="F24" s="569"/>
      <c r="G24" s="569"/>
      <c r="H24" s="569"/>
      <c r="I24" s="569"/>
      <c r="J24" s="569"/>
      <c r="K24" s="569"/>
      <c r="L24" s="569"/>
      <c r="M24" s="569"/>
    </row>
    <row r="25" spans="1:14" s="4" customFormat="1" ht="12.75" customHeight="1">
      <c r="A25" s="51" t="s">
        <v>116</v>
      </c>
      <c r="B25" s="50">
        <v>63.814493895234349</v>
      </c>
      <c r="C25" s="50">
        <v>74.306858453199922</v>
      </c>
      <c r="D25" s="50">
        <v>74.717976710334781</v>
      </c>
      <c r="E25" s="50">
        <v>74.916365582764612</v>
      </c>
      <c r="F25" s="47">
        <v>72.388242498469069</v>
      </c>
      <c r="G25" s="47">
        <v>77</v>
      </c>
      <c r="H25" s="47">
        <v>78</v>
      </c>
      <c r="I25" s="47">
        <v>79</v>
      </c>
      <c r="J25" s="47">
        <v>78</v>
      </c>
      <c r="K25" s="47">
        <v>72</v>
      </c>
      <c r="L25" s="47">
        <v>73</v>
      </c>
      <c r="M25" s="47">
        <v>71</v>
      </c>
    </row>
    <row r="26" spans="1:14" ht="12.75" customHeight="1">
      <c r="A26" s="176" t="s">
        <v>115</v>
      </c>
      <c r="B26" s="179">
        <v>29.253643166601023</v>
      </c>
      <c r="C26" s="179">
        <v>23.618928496977276</v>
      </c>
      <c r="D26" s="179">
        <v>20.769650655021834</v>
      </c>
      <c r="E26" s="179">
        <v>24.427940586109994</v>
      </c>
      <c r="F26" s="180">
        <v>26.399265156154318</v>
      </c>
      <c r="G26" s="180">
        <v>21</v>
      </c>
      <c r="H26" s="180">
        <v>21</v>
      </c>
      <c r="I26" s="180">
        <v>19</v>
      </c>
      <c r="J26" s="180">
        <v>21</v>
      </c>
      <c r="K26" s="180">
        <v>26</v>
      </c>
      <c r="L26" s="180">
        <v>25</v>
      </c>
      <c r="M26" s="180">
        <v>28</v>
      </c>
    </row>
    <row r="27" spans="1:14" s="4" customFormat="1" ht="12.75" customHeight="1">
      <c r="A27" s="51" t="s">
        <v>114</v>
      </c>
      <c r="B27" s="50">
        <v>6.9318629381646319</v>
      </c>
      <c r="C27" s="50">
        <v>2.0742130498228062</v>
      </c>
      <c r="D27" s="50">
        <v>4.512372634643377</v>
      </c>
      <c r="E27" s="50">
        <v>0.65569383112538471</v>
      </c>
      <c r="F27" s="47">
        <v>1.2124923453766074</v>
      </c>
      <c r="G27" s="47">
        <v>2</v>
      </c>
      <c r="H27" s="47">
        <v>2</v>
      </c>
      <c r="I27" s="47">
        <v>1</v>
      </c>
      <c r="J27" s="47">
        <v>1</v>
      </c>
      <c r="K27" s="47">
        <v>2</v>
      </c>
      <c r="L27" s="47">
        <v>2</v>
      </c>
      <c r="M27" s="47">
        <v>1</v>
      </c>
    </row>
    <row r="28" spans="1:14" ht="12.75" customHeight="1">
      <c r="A28" s="569" t="s">
        <v>485</v>
      </c>
      <c r="B28" s="569"/>
      <c r="C28" s="569"/>
      <c r="D28" s="569"/>
      <c r="E28" s="569"/>
      <c r="F28" s="569"/>
      <c r="G28" s="569"/>
      <c r="H28" s="569"/>
      <c r="I28" s="569"/>
      <c r="J28" s="569"/>
      <c r="K28" s="569"/>
      <c r="L28" s="569"/>
      <c r="M28" s="569"/>
      <c r="N28" s="4"/>
    </row>
    <row r="29" spans="1:14" s="4" customFormat="1" ht="12.75" customHeight="1">
      <c r="A29" s="46" t="s">
        <v>487</v>
      </c>
      <c r="B29" s="50">
        <v>4.6081134304844431</v>
      </c>
      <c r="C29" s="50">
        <v>6.8688763810715034</v>
      </c>
      <c r="D29" s="50">
        <v>7.3780931586608434</v>
      </c>
      <c r="E29" s="50">
        <v>13.120567375886525</v>
      </c>
      <c r="F29" s="47">
        <v>13.563992651561543</v>
      </c>
      <c r="G29" s="47">
        <v>22.225277747222528</v>
      </c>
      <c r="H29" s="47">
        <v>22</v>
      </c>
      <c r="I29" s="47">
        <v>22</v>
      </c>
      <c r="J29" s="47">
        <v>20.345021563847741</v>
      </c>
      <c r="K29" s="47">
        <v>16.578628333910633</v>
      </c>
      <c r="L29" s="47">
        <v>3</v>
      </c>
      <c r="M29" s="47">
        <v>2</v>
      </c>
    </row>
    <row r="30" spans="1:14" ht="12.75" customHeight="1">
      <c r="A30" s="181" t="s">
        <v>150</v>
      </c>
      <c r="B30" s="182" t="s">
        <v>44</v>
      </c>
      <c r="C30" s="182" t="s">
        <v>44</v>
      </c>
      <c r="D30" s="182" t="s">
        <v>44</v>
      </c>
      <c r="E30" s="182" t="s">
        <v>44</v>
      </c>
      <c r="F30" s="182" t="s">
        <v>44</v>
      </c>
      <c r="G30" s="182" t="s">
        <v>44</v>
      </c>
      <c r="H30" s="182" t="s">
        <v>44</v>
      </c>
      <c r="I30" s="183" t="s">
        <v>44</v>
      </c>
      <c r="J30" s="182" t="s">
        <v>44</v>
      </c>
      <c r="K30" s="183" t="s">
        <v>44</v>
      </c>
      <c r="L30" s="182" t="s">
        <v>44</v>
      </c>
      <c r="M30" s="183" t="s">
        <v>44</v>
      </c>
    </row>
    <row r="31" spans="1:14" s="4" customFormat="1" ht="12.75" customHeight="1">
      <c r="A31" s="46" t="s">
        <v>151</v>
      </c>
      <c r="B31" s="50">
        <v>66.965340685309172</v>
      </c>
      <c r="C31" s="50">
        <v>64.008755472170108</v>
      </c>
      <c r="D31" s="50">
        <v>60.043668122270745</v>
      </c>
      <c r="E31" s="50">
        <v>54.569784557741194</v>
      </c>
      <c r="F31" s="47">
        <v>54.145744029393747</v>
      </c>
      <c r="G31" s="47">
        <v>46.370036299637</v>
      </c>
      <c r="H31" s="47">
        <v>47</v>
      </c>
      <c r="I31" s="47">
        <v>44</v>
      </c>
      <c r="J31" s="47">
        <v>47.163885242827675</v>
      </c>
      <c r="K31" s="47">
        <v>51.801177693107036</v>
      </c>
      <c r="L31" s="47">
        <v>59</v>
      </c>
      <c r="M31" s="47">
        <v>60</v>
      </c>
    </row>
    <row r="32" spans="1:14" ht="12.75" customHeight="1">
      <c r="A32" s="181" t="s">
        <v>152</v>
      </c>
      <c r="B32" s="179">
        <v>11.874753840094526</v>
      </c>
      <c r="C32" s="179">
        <v>9.2245153220762965</v>
      </c>
      <c r="D32" s="179">
        <v>12.072416302765648</v>
      </c>
      <c r="E32" s="179">
        <v>7.9352335072929217</v>
      </c>
      <c r="F32" s="180">
        <v>7.8689528475199015</v>
      </c>
      <c r="G32" s="180">
        <v>10.361896381036189</v>
      </c>
      <c r="H32" s="180">
        <v>10</v>
      </c>
      <c r="I32" s="180">
        <v>10</v>
      </c>
      <c r="J32" s="180">
        <v>8.8036752297018559</v>
      </c>
      <c r="K32" s="180">
        <v>7.4385174922064419</v>
      </c>
      <c r="L32" s="180">
        <v>1</v>
      </c>
      <c r="M32" s="180">
        <v>1</v>
      </c>
    </row>
    <row r="33" spans="1:13" s="4" customFormat="1" ht="12.75" customHeight="1">
      <c r="A33" s="46" t="s">
        <v>153</v>
      </c>
      <c r="B33" s="50">
        <v>6.0949192595510047</v>
      </c>
      <c r="C33" s="50">
        <v>8.5678549093183243</v>
      </c>
      <c r="D33" s="50">
        <v>8.7427219796215425</v>
      </c>
      <c r="E33" s="50">
        <v>12.779338953566171</v>
      </c>
      <c r="F33" s="47">
        <v>14.49479485609308</v>
      </c>
      <c r="G33" s="47">
        <v>11.324386756132439</v>
      </c>
      <c r="H33" s="47">
        <v>12</v>
      </c>
      <c r="I33" s="47">
        <v>14</v>
      </c>
      <c r="J33" s="47">
        <v>14.616538533658355</v>
      </c>
      <c r="K33" s="47">
        <v>14.911673016972635</v>
      </c>
      <c r="L33" s="47">
        <v>17</v>
      </c>
      <c r="M33" s="47">
        <v>17</v>
      </c>
    </row>
    <row r="34" spans="1:13" ht="12.75" customHeight="1">
      <c r="A34" s="181" t="s">
        <v>112</v>
      </c>
      <c r="B34" s="182" t="s">
        <v>44</v>
      </c>
      <c r="C34" s="182" t="s">
        <v>44</v>
      </c>
      <c r="D34" s="182" t="s">
        <v>44</v>
      </c>
      <c r="E34" s="182" t="s">
        <v>44</v>
      </c>
      <c r="F34" s="182" t="s">
        <v>44</v>
      </c>
      <c r="G34" s="182" t="s">
        <v>44</v>
      </c>
      <c r="H34" s="182" t="s">
        <v>44</v>
      </c>
      <c r="I34" s="183" t="s">
        <v>44</v>
      </c>
      <c r="J34" s="182" t="s">
        <v>44</v>
      </c>
      <c r="K34" s="183" t="s">
        <v>44</v>
      </c>
      <c r="L34" s="182" t="s">
        <v>239</v>
      </c>
      <c r="M34" s="183" t="s">
        <v>239</v>
      </c>
    </row>
    <row r="35" spans="1:13" s="4" customFormat="1" ht="25.5" customHeight="1">
      <c r="A35" s="447" t="s">
        <v>486</v>
      </c>
      <c r="B35" s="448">
        <v>0.15754233950374164</v>
      </c>
      <c r="C35" s="448">
        <v>0.16677089847821555</v>
      </c>
      <c r="D35" s="448">
        <v>0.27292576419213971</v>
      </c>
      <c r="E35" s="448">
        <v>0.1806503412284223</v>
      </c>
      <c r="F35" s="449">
        <v>0.14696876913655849</v>
      </c>
      <c r="G35" s="449">
        <v>0.23099769002309978</v>
      </c>
      <c r="H35" s="449">
        <v>0</v>
      </c>
      <c r="I35" s="449">
        <v>0</v>
      </c>
      <c r="J35" s="449">
        <v>0.40783798987436715</v>
      </c>
      <c r="K35" s="449">
        <v>0.41565639071700727</v>
      </c>
      <c r="L35" s="449">
        <v>0</v>
      </c>
      <c r="M35" s="449">
        <v>1</v>
      </c>
    </row>
    <row r="36" spans="1:13" ht="12.75" customHeight="1">
      <c r="A36" s="181" t="s">
        <v>154</v>
      </c>
      <c r="B36" s="179">
        <v>10.299330445057109</v>
      </c>
      <c r="C36" s="179">
        <v>11.163227016885553</v>
      </c>
      <c r="D36" s="179">
        <v>11.490174672489083</v>
      </c>
      <c r="E36" s="179">
        <v>11.407734510905929</v>
      </c>
      <c r="F36" s="180">
        <v>9.7795468462951618</v>
      </c>
      <c r="G36" s="180">
        <v>9.4874051259487402</v>
      </c>
      <c r="H36" s="180">
        <v>9</v>
      </c>
      <c r="I36" s="180">
        <v>9</v>
      </c>
      <c r="J36" s="180">
        <v>8.1895743483967749</v>
      </c>
      <c r="K36" s="180">
        <v>8.0879806027017658</v>
      </c>
      <c r="L36" s="180">
        <v>18</v>
      </c>
      <c r="M36" s="180">
        <v>18</v>
      </c>
    </row>
    <row r="37" spans="1:13" s="4" customFormat="1" ht="12.75" customHeight="1">
      <c r="A37" s="46" t="s">
        <v>155</v>
      </c>
      <c r="B37" s="49" t="s">
        <v>44</v>
      </c>
      <c r="C37" s="49" t="s">
        <v>44</v>
      </c>
      <c r="D37" s="49" t="s">
        <v>44</v>
      </c>
      <c r="E37" s="50">
        <v>6.6907533788304564E-3</v>
      </c>
      <c r="F37" s="49" t="s">
        <v>44</v>
      </c>
      <c r="G37" s="48" t="s">
        <v>44</v>
      </c>
      <c r="H37" s="47">
        <v>0</v>
      </c>
      <c r="I37" s="47">
        <v>1</v>
      </c>
      <c r="J37" s="47">
        <v>0.47346709169323087</v>
      </c>
      <c r="K37" s="47">
        <v>0.76636647038448213</v>
      </c>
      <c r="L37" s="47">
        <v>1</v>
      </c>
      <c r="M37" s="47">
        <v>1</v>
      </c>
    </row>
    <row r="38" spans="1:13" ht="12.75" customHeight="1">
      <c r="A38" s="613" t="s">
        <v>145</v>
      </c>
      <c r="B38" s="613"/>
      <c r="C38" s="613"/>
      <c r="D38" s="613"/>
      <c r="E38" s="613"/>
      <c r="F38" s="613"/>
      <c r="G38" s="613"/>
      <c r="H38" s="613"/>
      <c r="I38" s="613"/>
      <c r="J38" s="613"/>
      <c r="K38" s="613"/>
      <c r="L38" s="613"/>
      <c r="M38" s="613"/>
    </row>
    <row r="39" spans="1:13" ht="12.75" customHeight="1">
      <c r="A39" s="46" t="s">
        <v>156</v>
      </c>
      <c r="B39" s="45">
        <v>29.1</v>
      </c>
      <c r="C39" s="45">
        <v>29.4</v>
      </c>
      <c r="D39" s="45">
        <v>29</v>
      </c>
      <c r="E39" s="45">
        <v>29.5</v>
      </c>
      <c r="F39" s="44">
        <v>28.9</v>
      </c>
      <c r="G39" s="44">
        <v>29.4</v>
      </c>
      <c r="H39" s="44">
        <v>29.1</v>
      </c>
      <c r="I39" s="102">
        <v>28.8</v>
      </c>
      <c r="J39" s="102">
        <v>28.4</v>
      </c>
      <c r="K39" s="102">
        <v>29</v>
      </c>
      <c r="L39" s="102">
        <v>28.3</v>
      </c>
      <c r="M39" s="102">
        <v>28.2</v>
      </c>
    </row>
    <row r="40" spans="1:13" ht="12.75" customHeight="1">
      <c r="A40" s="616" t="s">
        <v>146</v>
      </c>
      <c r="B40" s="616"/>
      <c r="C40" s="616"/>
      <c r="D40" s="616"/>
      <c r="E40" s="616"/>
      <c r="F40" s="616"/>
      <c r="G40" s="616"/>
      <c r="H40" s="616"/>
      <c r="I40" s="616"/>
      <c r="J40" s="616"/>
      <c r="K40" s="616"/>
      <c r="L40" s="616"/>
      <c r="M40" s="616"/>
    </row>
    <row r="41" spans="1:13" ht="12.75" customHeight="1">
      <c r="A41" s="615" t="s">
        <v>0</v>
      </c>
      <c r="B41" s="615"/>
      <c r="C41" s="615"/>
      <c r="D41" s="615"/>
      <c r="E41" s="615"/>
      <c r="F41" s="615"/>
      <c r="G41" s="615"/>
      <c r="H41" s="615"/>
      <c r="I41" s="615"/>
      <c r="J41" s="615"/>
      <c r="K41" s="615"/>
      <c r="L41" s="615"/>
      <c r="M41" s="615"/>
    </row>
    <row r="42" spans="1:13" ht="12.75" customHeight="1">
      <c r="A42" s="43" t="s">
        <v>157</v>
      </c>
      <c r="B42" s="42">
        <v>329</v>
      </c>
      <c r="C42" s="42">
        <v>366</v>
      </c>
      <c r="D42" s="42">
        <v>539</v>
      </c>
      <c r="E42" s="42">
        <v>661</v>
      </c>
      <c r="F42" s="41">
        <v>717</v>
      </c>
      <c r="G42" s="41">
        <v>715</v>
      </c>
      <c r="H42" s="41">
        <v>793</v>
      </c>
      <c r="I42" s="41">
        <v>870</v>
      </c>
      <c r="J42" s="41">
        <v>1008</v>
      </c>
      <c r="K42" s="41">
        <v>1028</v>
      </c>
      <c r="L42" s="41">
        <v>941</v>
      </c>
      <c r="M42" s="41">
        <v>1027</v>
      </c>
    </row>
    <row r="43" spans="1:13" ht="12.75" customHeight="1">
      <c r="A43" s="185" t="s">
        <v>158</v>
      </c>
      <c r="B43" s="182" t="s">
        <v>44</v>
      </c>
      <c r="C43" s="182" t="s">
        <v>44</v>
      </c>
      <c r="D43" s="182" t="s">
        <v>44</v>
      </c>
      <c r="E43" s="182" t="s">
        <v>44</v>
      </c>
      <c r="F43" s="182" t="s">
        <v>44</v>
      </c>
      <c r="G43" s="182" t="s">
        <v>44</v>
      </c>
      <c r="H43" s="182" t="s">
        <v>44</v>
      </c>
      <c r="I43" s="183" t="s">
        <v>44</v>
      </c>
      <c r="J43" s="183" t="s">
        <v>44</v>
      </c>
      <c r="K43" s="184">
        <v>21</v>
      </c>
      <c r="L43" s="184">
        <v>28</v>
      </c>
      <c r="M43" s="184">
        <v>36</v>
      </c>
    </row>
    <row r="44" spans="1:13" ht="12.75" customHeight="1">
      <c r="A44" s="43" t="s">
        <v>159</v>
      </c>
      <c r="B44" s="42">
        <v>264</v>
      </c>
      <c r="C44" s="42">
        <v>126</v>
      </c>
      <c r="D44" s="42">
        <v>121</v>
      </c>
      <c r="E44" s="42">
        <v>162</v>
      </c>
      <c r="F44" s="41">
        <v>191</v>
      </c>
      <c r="G44" s="41">
        <v>138</v>
      </c>
      <c r="H44" s="41">
        <v>279</v>
      </c>
      <c r="I44" s="41">
        <v>309</v>
      </c>
      <c r="J44" s="41">
        <v>425</v>
      </c>
      <c r="K44" s="41">
        <v>427</v>
      </c>
      <c r="L44" s="41">
        <v>507</v>
      </c>
      <c r="M44" s="41">
        <v>457</v>
      </c>
    </row>
    <row r="45" spans="1:13" ht="12.75" customHeight="1">
      <c r="A45" s="185" t="s">
        <v>160</v>
      </c>
      <c r="B45" s="186">
        <v>149</v>
      </c>
      <c r="C45" s="186">
        <v>160</v>
      </c>
      <c r="D45" s="186">
        <v>212</v>
      </c>
      <c r="E45" s="186">
        <v>321</v>
      </c>
      <c r="F45" s="187">
        <v>426</v>
      </c>
      <c r="G45" s="187">
        <v>334</v>
      </c>
      <c r="H45" s="187">
        <v>318</v>
      </c>
      <c r="I45" s="187">
        <v>244</v>
      </c>
      <c r="J45" s="187">
        <v>226</v>
      </c>
      <c r="K45" s="187">
        <v>148</v>
      </c>
      <c r="L45" s="187">
        <v>134</v>
      </c>
      <c r="M45" s="187">
        <v>122</v>
      </c>
    </row>
    <row r="46" spans="1:13" ht="12.75" customHeight="1">
      <c r="A46" s="43" t="s">
        <v>161</v>
      </c>
      <c r="B46" s="49" t="s">
        <v>44</v>
      </c>
      <c r="C46" s="42">
        <v>94</v>
      </c>
      <c r="D46" s="42">
        <v>112</v>
      </c>
      <c r="E46" s="42">
        <v>186</v>
      </c>
      <c r="F46" s="41">
        <v>91</v>
      </c>
      <c r="G46" s="41">
        <v>198</v>
      </c>
      <c r="H46" s="41">
        <v>255</v>
      </c>
      <c r="I46" s="41">
        <v>285</v>
      </c>
      <c r="J46" s="41">
        <v>414</v>
      </c>
      <c r="K46" s="41">
        <v>508</v>
      </c>
      <c r="L46" s="41">
        <v>505</v>
      </c>
      <c r="M46" s="41">
        <v>476</v>
      </c>
    </row>
    <row r="47" spans="1:13" ht="12.75" customHeight="1">
      <c r="A47" s="185" t="s">
        <v>162</v>
      </c>
      <c r="B47" s="186">
        <v>2040</v>
      </c>
      <c r="C47" s="186">
        <v>2133</v>
      </c>
      <c r="D47" s="186">
        <v>1978</v>
      </c>
      <c r="E47" s="186">
        <v>2511</v>
      </c>
      <c r="F47" s="187">
        <v>3206</v>
      </c>
      <c r="G47" s="187">
        <v>2876</v>
      </c>
      <c r="H47" s="187">
        <v>2756</v>
      </c>
      <c r="I47" s="187">
        <v>2540</v>
      </c>
      <c r="J47" s="187">
        <v>2497</v>
      </c>
      <c r="K47" s="187">
        <v>2521</v>
      </c>
      <c r="L47" s="187">
        <v>2117</v>
      </c>
      <c r="M47" s="187">
        <v>1755</v>
      </c>
    </row>
    <row r="48" spans="1:13" ht="12.75" customHeight="1">
      <c r="A48" s="43" t="s">
        <v>163</v>
      </c>
      <c r="B48" s="42">
        <v>1009</v>
      </c>
      <c r="C48" s="42">
        <v>1295</v>
      </c>
      <c r="D48" s="42">
        <v>1778</v>
      </c>
      <c r="E48" s="42">
        <v>1773</v>
      </c>
      <c r="F48" s="41">
        <v>1862</v>
      </c>
      <c r="G48" s="41">
        <v>1113</v>
      </c>
      <c r="H48" s="41">
        <v>1548</v>
      </c>
      <c r="I48" s="41">
        <v>2337</v>
      </c>
      <c r="J48" s="41">
        <v>2064</v>
      </c>
      <c r="K48" s="41">
        <v>2069</v>
      </c>
      <c r="L48" s="41">
        <v>1764</v>
      </c>
      <c r="M48" s="41">
        <v>2258</v>
      </c>
    </row>
    <row r="49" spans="1:13" ht="12.75" customHeight="1">
      <c r="A49" s="185" t="s">
        <v>164</v>
      </c>
      <c r="B49" s="186">
        <v>149</v>
      </c>
      <c r="C49" s="186">
        <v>201</v>
      </c>
      <c r="D49" s="186">
        <v>268</v>
      </c>
      <c r="E49" s="186">
        <v>322</v>
      </c>
      <c r="F49" s="187">
        <v>534</v>
      </c>
      <c r="G49" s="187">
        <v>488</v>
      </c>
      <c r="H49" s="187">
        <v>622</v>
      </c>
      <c r="I49" s="187">
        <v>782</v>
      </c>
      <c r="J49" s="187">
        <v>859</v>
      </c>
      <c r="K49" s="187">
        <v>731</v>
      </c>
      <c r="L49" s="187">
        <v>709</v>
      </c>
      <c r="M49" s="187">
        <v>711</v>
      </c>
    </row>
    <row r="50" spans="1:13" ht="12.75" customHeight="1">
      <c r="A50" s="43" t="s">
        <v>165</v>
      </c>
      <c r="B50" s="42">
        <v>31</v>
      </c>
      <c r="C50" s="42">
        <v>88</v>
      </c>
      <c r="D50" s="42">
        <v>159</v>
      </c>
      <c r="E50" s="42">
        <v>650</v>
      </c>
      <c r="F50" s="41">
        <v>572</v>
      </c>
      <c r="G50" s="41">
        <v>494</v>
      </c>
      <c r="H50" s="41">
        <v>580</v>
      </c>
      <c r="I50" s="41">
        <v>398</v>
      </c>
      <c r="J50" s="41">
        <v>434</v>
      </c>
      <c r="K50" s="41">
        <v>649</v>
      </c>
      <c r="L50" s="41">
        <v>451</v>
      </c>
      <c r="M50" s="41">
        <v>664</v>
      </c>
    </row>
    <row r="51" spans="1:13" ht="12.75" customHeight="1">
      <c r="A51" s="185" t="s">
        <v>166</v>
      </c>
      <c r="B51" s="186">
        <v>4370</v>
      </c>
      <c r="C51" s="186">
        <v>3278</v>
      </c>
      <c r="D51" s="186">
        <v>3934</v>
      </c>
      <c r="E51" s="186">
        <v>5629</v>
      </c>
      <c r="F51" s="187">
        <v>5793</v>
      </c>
      <c r="G51" s="187">
        <v>8837</v>
      </c>
      <c r="H51" s="187">
        <v>10210</v>
      </c>
      <c r="I51" s="187">
        <v>9586</v>
      </c>
      <c r="J51" s="187">
        <v>9513</v>
      </c>
      <c r="K51" s="187">
        <v>11244</v>
      </c>
      <c r="L51" s="187">
        <v>8508</v>
      </c>
      <c r="M51" s="187">
        <v>8309</v>
      </c>
    </row>
    <row r="52" spans="1:13" ht="12.75" customHeight="1">
      <c r="A52" s="43" t="s">
        <v>167</v>
      </c>
      <c r="B52" s="42">
        <v>366</v>
      </c>
      <c r="C52" s="42">
        <v>329</v>
      </c>
      <c r="D52" s="42">
        <v>334</v>
      </c>
      <c r="E52" s="42">
        <v>365</v>
      </c>
      <c r="F52" s="41">
        <v>485</v>
      </c>
      <c r="G52" s="41">
        <v>590</v>
      </c>
      <c r="H52" s="41">
        <v>594</v>
      </c>
      <c r="I52" s="41">
        <v>724</v>
      </c>
      <c r="J52" s="41">
        <v>839</v>
      </c>
      <c r="K52" s="41">
        <v>767</v>
      </c>
      <c r="L52" s="41">
        <v>775</v>
      </c>
      <c r="M52" s="41">
        <v>757</v>
      </c>
    </row>
    <row r="53" spans="1:13" ht="12.75" customHeight="1">
      <c r="A53" s="185" t="s">
        <v>168</v>
      </c>
      <c r="B53" s="182" t="s">
        <v>44</v>
      </c>
      <c r="C53" s="182" t="s">
        <v>44</v>
      </c>
      <c r="D53" s="182" t="s">
        <v>44</v>
      </c>
      <c r="E53" s="186">
        <v>433</v>
      </c>
      <c r="F53" s="187">
        <v>600</v>
      </c>
      <c r="G53" s="187">
        <v>926</v>
      </c>
      <c r="H53" s="187">
        <v>984</v>
      </c>
      <c r="I53" s="187">
        <v>1037</v>
      </c>
      <c r="J53" s="187">
        <v>1086</v>
      </c>
      <c r="K53" s="187">
        <v>1256</v>
      </c>
      <c r="L53" s="187">
        <v>1552</v>
      </c>
      <c r="M53" s="187">
        <v>1538</v>
      </c>
    </row>
    <row r="54" spans="1:13" ht="15" customHeight="1">
      <c r="A54" s="43" t="s">
        <v>169</v>
      </c>
      <c r="B54" s="42">
        <v>795</v>
      </c>
      <c r="C54" s="42">
        <v>868</v>
      </c>
      <c r="D54" s="42">
        <v>861</v>
      </c>
      <c r="E54" s="42">
        <v>1056</v>
      </c>
      <c r="F54" s="41">
        <v>1031</v>
      </c>
      <c r="G54" s="41">
        <v>922</v>
      </c>
      <c r="H54" s="41">
        <v>1212</v>
      </c>
      <c r="I54" s="41">
        <v>1236</v>
      </c>
      <c r="J54" s="41">
        <v>1365</v>
      </c>
      <c r="K54" s="41">
        <v>1204</v>
      </c>
      <c r="L54" s="41">
        <v>1145</v>
      </c>
      <c r="M54" s="41">
        <v>1148</v>
      </c>
    </row>
    <row r="55" spans="1:13">
      <c r="A55" s="185" t="s">
        <v>170</v>
      </c>
      <c r="B55" s="186">
        <v>345</v>
      </c>
      <c r="C55" s="186">
        <v>342</v>
      </c>
      <c r="D55" s="186">
        <v>343</v>
      </c>
      <c r="E55" s="186">
        <v>512</v>
      </c>
      <c r="F55" s="187">
        <v>426</v>
      </c>
      <c r="G55" s="187">
        <v>300</v>
      </c>
      <c r="H55" s="187">
        <v>478</v>
      </c>
      <c r="I55" s="187">
        <v>455</v>
      </c>
      <c r="J55" s="187">
        <v>502</v>
      </c>
      <c r="K55" s="187">
        <v>516</v>
      </c>
      <c r="L55" s="187">
        <v>377</v>
      </c>
      <c r="M55" s="187">
        <v>352</v>
      </c>
    </row>
    <row r="56" spans="1:13">
      <c r="A56" s="43" t="s">
        <v>171</v>
      </c>
      <c r="B56" s="42">
        <v>305</v>
      </c>
      <c r="C56" s="42">
        <v>311</v>
      </c>
      <c r="D56" s="42">
        <v>350</v>
      </c>
      <c r="E56" s="42">
        <v>354</v>
      </c>
      <c r="F56" s="41">
        <v>396</v>
      </c>
      <c r="G56" s="41">
        <v>251</v>
      </c>
      <c r="H56" s="41">
        <v>266</v>
      </c>
      <c r="I56" s="41">
        <v>171</v>
      </c>
      <c r="J56" s="41">
        <v>100</v>
      </c>
      <c r="K56" s="41" t="s">
        <v>44</v>
      </c>
      <c r="L56" s="41" t="s">
        <v>44</v>
      </c>
      <c r="M56" s="41" t="s">
        <v>44</v>
      </c>
    </row>
    <row r="57" spans="1:13">
      <c r="A57" s="188" t="s">
        <v>172</v>
      </c>
      <c r="B57" s="189">
        <v>4</v>
      </c>
      <c r="C57" s="189">
        <v>3</v>
      </c>
      <c r="D57" s="189">
        <v>3</v>
      </c>
      <c r="E57" s="189">
        <v>11</v>
      </c>
      <c r="F57" s="190" t="s">
        <v>44</v>
      </c>
      <c r="G57" s="191" t="s">
        <v>44</v>
      </c>
      <c r="H57" s="191" t="s">
        <v>44</v>
      </c>
      <c r="I57" s="191" t="s">
        <v>44</v>
      </c>
      <c r="J57" s="191" t="s">
        <v>44</v>
      </c>
      <c r="K57" s="192">
        <v>7</v>
      </c>
      <c r="L57" s="192">
        <v>55</v>
      </c>
      <c r="M57" s="192">
        <v>28</v>
      </c>
    </row>
    <row r="58" spans="1:13" ht="86.25" customHeight="1">
      <c r="A58" s="612" t="s">
        <v>488</v>
      </c>
      <c r="B58" s="612"/>
      <c r="C58" s="612"/>
      <c r="D58" s="612"/>
      <c r="E58" s="612"/>
      <c r="F58" s="612"/>
      <c r="G58" s="612"/>
      <c r="H58" s="612"/>
      <c r="I58" s="612"/>
      <c r="J58" s="612"/>
      <c r="K58" s="612"/>
      <c r="L58" s="612"/>
      <c r="M58" s="612"/>
    </row>
    <row r="59" spans="1:13">
      <c r="A59" s="605"/>
      <c r="B59" s="605"/>
      <c r="C59" s="605"/>
      <c r="D59" s="605"/>
      <c r="E59" s="605"/>
      <c r="F59" s="605"/>
      <c r="G59" s="605"/>
    </row>
    <row r="60" spans="1:13" ht="12.75" customHeight="1"/>
  </sheetData>
  <mergeCells count="18">
    <mergeCell ref="A10:M10"/>
    <mergeCell ref="A40:M40"/>
    <mergeCell ref="A3:A5"/>
    <mergeCell ref="A2:M2"/>
    <mergeCell ref="A59:G59"/>
    <mergeCell ref="B3:M3"/>
    <mergeCell ref="B4:M4"/>
    <mergeCell ref="A8:M8"/>
    <mergeCell ref="A14:M14"/>
    <mergeCell ref="A15:M15"/>
    <mergeCell ref="A58:M58"/>
    <mergeCell ref="A38:M38"/>
    <mergeCell ref="A6:M6"/>
    <mergeCell ref="A41:M41"/>
    <mergeCell ref="A28:M28"/>
    <mergeCell ref="A24:M24"/>
    <mergeCell ref="A21:M21"/>
    <mergeCell ref="A18:M18"/>
  </mergeCells>
  <hyperlinks>
    <hyperlink ref="A1" location="Inhalt!A1" display="Zurück zum Inhalt"/>
  </hyperlinks>
  <pageMargins left="0.70866141732283472" right="0.70866141732283472" top="0.78740157480314965" bottom="0.78740157480314965" header="0.31496062992125984" footer="0.31496062992125984"/>
  <pageSetup paperSize="9" scale="79" orientation="portrait" r:id="rId1"/>
  <headerFooter scaleWithDoc="0">
    <oddHeader>&amp;CBildungsbericht 2014 - (Web-)Tabellen F1</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dimension ref="A1:M21"/>
  <sheetViews>
    <sheetView showGridLines="0" workbookViewId="0">
      <selection sqref="A1:B1"/>
    </sheetView>
  </sheetViews>
  <sheetFormatPr baseColWidth="10" defaultRowHeight="12.75"/>
  <sheetData>
    <row r="1" spans="1:13">
      <c r="A1" s="489" t="s">
        <v>522</v>
      </c>
      <c r="B1" s="489"/>
    </row>
    <row r="2" spans="1:13" ht="12.75" customHeight="1">
      <c r="A2" s="488" t="s">
        <v>491</v>
      </c>
      <c r="B2" s="488"/>
      <c r="C2" s="488"/>
      <c r="D2" s="488"/>
      <c r="E2" s="488"/>
      <c r="F2" s="488"/>
      <c r="G2" s="488"/>
      <c r="H2" s="488"/>
      <c r="I2" s="488"/>
      <c r="J2" s="488"/>
      <c r="K2" s="446"/>
      <c r="L2" s="446"/>
      <c r="M2" s="446"/>
    </row>
    <row r="21" spans="1:10" ht="69.75" customHeight="1">
      <c r="A21" s="487" t="s">
        <v>402</v>
      </c>
      <c r="B21" s="487"/>
      <c r="C21" s="487"/>
      <c r="D21" s="487"/>
      <c r="E21" s="487"/>
      <c r="F21" s="487"/>
      <c r="G21" s="487"/>
      <c r="H21" s="487"/>
      <c r="I21" s="487"/>
      <c r="J21" s="487"/>
    </row>
  </sheetData>
  <mergeCells count="3">
    <mergeCell ref="A21:J21"/>
    <mergeCell ref="A2:J2"/>
    <mergeCell ref="A1:B1"/>
  </mergeCells>
  <hyperlinks>
    <hyperlink ref="A1" location="Inhalt!A1" display="Zurück zum Inhalt"/>
  </hyperlinks>
  <pageMargins left="0.7" right="0.7" top="0.78740157499999996" bottom="0.78740157499999996" header="0.3" footer="0.3"/>
  <pageSetup paperSize="9"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9">
    <tabColor theme="0" tint="-0.249977111117893"/>
    <pageSetUpPr fitToPage="1"/>
  </sheetPr>
  <dimension ref="A1:P59"/>
  <sheetViews>
    <sheetView showGridLines="0" zoomScaleNormal="100" zoomScaleSheetLayoutView="90" workbookViewId="0">
      <pane xSplit="28260" topLeftCell="Z1"/>
      <selection pane="topRight"/>
    </sheetView>
  </sheetViews>
  <sheetFormatPr baseColWidth="10" defaultRowHeight="12.75"/>
  <cols>
    <col min="1" max="1" width="29.42578125" customWidth="1"/>
    <col min="2" max="13" width="8.28515625" customWidth="1"/>
  </cols>
  <sheetData>
    <row r="1" spans="1:13">
      <c r="A1" s="155" t="s">
        <v>522</v>
      </c>
    </row>
    <row r="2" spans="1:13" ht="25.5" customHeight="1">
      <c r="A2" s="511" t="s">
        <v>512</v>
      </c>
      <c r="B2" s="511"/>
      <c r="C2" s="511"/>
      <c r="D2" s="511"/>
      <c r="E2" s="511"/>
      <c r="F2" s="511"/>
      <c r="G2" s="511"/>
      <c r="H2" s="511"/>
      <c r="I2" s="511"/>
      <c r="J2" s="511"/>
      <c r="K2" s="511"/>
      <c r="L2" s="511"/>
      <c r="M2" s="511"/>
    </row>
    <row r="3" spans="1:13" ht="12.75" customHeight="1">
      <c r="A3" s="502"/>
      <c r="B3" s="617" t="s">
        <v>133</v>
      </c>
      <c r="C3" s="618"/>
      <c r="D3" s="618"/>
      <c r="E3" s="618"/>
      <c r="F3" s="618"/>
      <c r="G3" s="618"/>
      <c r="H3" s="618"/>
      <c r="I3" s="618"/>
      <c r="J3" s="618"/>
      <c r="K3" s="618"/>
      <c r="L3" s="618"/>
      <c r="M3" s="618"/>
    </row>
    <row r="4" spans="1:13" ht="12.75" customHeight="1">
      <c r="A4" s="503"/>
      <c r="B4" s="170">
        <v>2005</v>
      </c>
      <c r="C4" s="171">
        <v>2006</v>
      </c>
      <c r="D4" s="171">
        <v>2007</v>
      </c>
      <c r="E4" s="171">
        <v>2008</v>
      </c>
      <c r="F4" s="171">
        <v>2009</v>
      </c>
      <c r="G4" s="172">
        <v>2010</v>
      </c>
      <c r="H4" s="171">
        <v>2011</v>
      </c>
      <c r="I4" s="382">
        <v>2012</v>
      </c>
      <c r="J4" s="382">
        <v>2013</v>
      </c>
      <c r="K4" s="382">
        <v>2014</v>
      </c>
      <c r="L4" s="382">
        <v>2015</v>
      </c>
      <c r="M4" s="382">
        <v>2016</v>
      </c>
    </row>
    <row r="5" spans="1:13" ht="12.75" customHeight="1">
      <c r="A5" s="614" t="s">
        <v>0</v>
      </c>
      <c r="B5" s="614"/>
      <c r="C5" s="614"/>
      <c r="D5" s="614"/>
      <c r="E5" s="614"/>
      <c r="F5" s="614"/>
      <c r="G5" s="614"/>
      <c r="H5" s="614"/>
      <c r="I5" s="614"/>
      <c r="J5" s="614"/>
      <c r="K5" s="614"/>
      <c r="L5" s="614"/>
      <c r="M5" s="614"/>
    </row>
    <row r="6" spans="1:13" ht="12.75" customHeight="1">
      <c r="A6" s="51" t="s">
        <v>132</v>
      </c>
      <c r="B6" s="58">
        <v>2340</v>
      </c>
      <c r="C6" s="58">
        <v>2579</v>
      </c>
      <c r="D6" s="58">
        <v>4429</v>
      </c>
      <c r="E6" s="58">
        <v>13943</v>
      </c>
      <c r="F6" s="63">
        <v>15139</v>
      </c>
      <c r="G6" s="63">
        <v>15740</v>
      </c>
      <c r="H6" s="63">
        <v>20952</v>
      </c>
      <c r="I6" s="63">
        <v>20212</v>
      </c>
      <c r="J6" s="63">
        <v>15216</v>
      </c>
      <c r="K6" s="63">
        <v>24526</v>
      </c>
      <c r="L6" s="63">
        <v>23811</v>
      </c>
      <c r="M6" s="63">
        <v>26089</v>
      </c>
    </row>
    <row r="7" spans="1:13" ht="12.75" customHeight="1">
      <c r="A7" s="610" t="s">
        <v>131</v>
      </c>
      <c r="B7" s="610"/>
      <c r="C7" s="610"/>
      <c r="D7" s="610"/>
      <c r="E7" s="610"/>
      <c r="F7" s="610"/>
      <c r="G7" s="610"/>
      <c r="H7" s="610"/>
      <c r="I7" s="610"/>
      <c r="J7" s="610"/>
      <c r="K7" s="610"/>
      <c r="L7" s="610"/>
      <c r="M7" s="610"/>
    </row>
    <row r="8" spans="1:13" ht="13.5" customHeight="1">
      <c r="A8" s="55" t="s">
        <v>130</v>
      </c>
      <c r="B8" s="62">
        <f>B6/355961*100</f>
        <v>0.65737538662943407</v>
      </c>
      <c r="C8" s="62">
        <f>C6/344822*100</f>
        <v>0.74792211633828465</v>
      </c>
      <c r="D8" s="62">
        <f>D6/361360*100</f>
        <v>1.2256475536860747</v>
      </c>
      <c r="E8" s="62">
        <f>E6/396610*100</f>
        <v>3.5155442374120676</v>
      </c>
      <c r="F8" s="61">
        <f>F6/424273*100</f>
        <v>3.5682214046144813</v>
      </c>
      <c r="G8" s="61">
        <v>3.5</v>
      </c>
      <c r="H8" s="61">
        <v>4</v>
      </c>
      <c r="I8" s="61">
        <v>4.0999999999999996</v>
      </c>
      <c r="J8" s="61">
        <v>3</v>
      </c>
      <c r="K8" s="61">
        <v>4.9000000000000004</v>
      </c>
      <c r="L8" s="61">
        <v>4.7</v>
      </c>
      <c r="M8" s="61">
        <v>5.0999999999999996</v>
      </c>
    </row>
    <row r="9" spans="1:13" ht="12.75" customHeight="1">
      <c r="A9" s="610" t="s">
        <v>0</v>
      </c>
      <c r="B9" s="610"/>
      <c r="C9" s="610"/>
      <c r="D9" s="610"/>
      <c r="E9" s="610"/>
      <c r="F9" s="610"/>
      <c r="G9" s="610"/>
      <c r="H9" s="610"/>
      <c r="I9" s="610"/>
      <c r="J9" s="610"/>
      <c r="K9" s="610"/>
      <c r="L9" s="610"/>
      <c r="M9" s="610"/>
    </row>
    <row r="10" spans="1:13" ht="12.75" customHeight="1">
      <c r="A10" s="17" t="s">
        <v>129</v>
      </c>
      <c r="B10" s="19">
        <v>1573</v>
      </c>
      <c r="C10" s="19">
        <v>1526</v>
      </c>
      <c r="D10" s="19">
        <f>4429-1552</f>
        <v>2877</v>
      </c>
      <c r="E10" s="19">
        <f>13943-E11-E12</f>
        <v>12694</v>
      </c>
      <c r="F10" s="54">
        <f>F6-F11-F12</f>
        <v>12764</v>
      </c>
      <c r="G10" s="18">
        <f>G6-G12-G11</f>
        <v>13242</v>
      </c>
      <c r="H10" s="18">
        <v>17925</v>
      </c>
      <c r="I10" s="103">
        <v>16652</v>
      </c>
      <c r="J10" s="103">
        <v>11937</v>
      </c>
      <c r="K10" s="103">
        <v>21061</v>
      </c>
      <c r="L10" s="103">
        <v>20678</v>
      </c>
      <c r="M10" s="103">
        <v>21236</v>
      </c>
    </row>
    <row r="11" spans="1:13" ht="12.75" customHeight="1">
      <c r="A11" s="173" t="s">
        <v>128</v>
      </c>
      <c r="B11" s="174">
        <v>328</v>
      </c>
      <c r="C11" s="174">
        <v>399</v>
      </c>
      <c r="D11" s="174">
        <v>234</v>
      </c>
      <c r="E11" s="174">
        <v>406</v>
      </c>
      <c r="F11" s="174">
        <v>382</v>
      </c>
      <c r="G11" s="193">
        <v>369</v>
      </c>
      <c r="H11" s="193">
        <v>581</v>
      </c>
      <c r="I11" s="175">
        <v>679</v>
      </c>
      <c r="J11" s="175">
        <v>538</v>
      </c>
      <c r="K11" s="175">
        <v>623</v>
      </c>
      <c r="L11" s="175">
        <v>677</v>
      </c>
      <c r="M11" s="175">
        <v>2291</v>
      </c>
    </row>
    <row r="12" spans="1:13" ht="12.75" customHeight="1">
      <c r="A12" s="17" t="s">
        <v>127</v>
      </c>
      <c r="B12" s="19">
        <v>439</v>
      </c>
      <c r="C12" s="19">
        <v>654</v>
      </c>
      <c r="D12" s="19">
        <v>1318</v>
      </c>
      <c r="E12" s="19">
        <v>843</v>
      </c>
      <c r="F12" s="54">
        <v>1993</v>
      </c>
      <c r="G12" s="18">
        <v>2129</v>
      </c>
      <c r="H12" s="18">
        <v>2446</v>
      </c>
      <c r="I12" s="103">
        <v>2881</v>
      </c>
      <c r="J12" s="103">
        <v>2741</v>
      </c>
      <c r="K12" s="103">
        <v>2842</v>
      </c>
      <c r="L12" s="103">
        <v>2456</v>
      </c>
      <c r="M12" s="103">
        <v>2562</v>
      </c>
    </row>
    <row r="13" spans="1:13" ht="12.75" customHeight="1">
      <c r="A13" s="573" t="s">
        <v>135</v>
      </c>
      <c r="B13" s="573"/>
      <c r="C13" s="573"/>
      <c r="D13" s="573"/>
      <c r="E13" s="573"/>
      <c r="F13" s="573"/>
      <c r="G13" s="573"/>
      <c r="H13" s="573"/>
      <c r="I13" s="573"/>
      <c r="J13" s="573"/>
      <c r="K13" s="573"/>
      <c r="L13" s="573"/>
      <c r="M13" s="573"/>
    </row>
    <row r="14" spans="1:13" ht="12.75" customHeight="1">
      <c r="A14" s="569" t="s">
        <v>125</v>
      </c>
      <c r="B14" s="569"/>
      <c r="C14" s="569"/>
      <c r="D14" s="569"/>
      <c r="E14" s="569"/>
      <c r="F14" s="569"/>
      <c r="G14" s="569"/>
      <c r="H14" s="569"/>
      <c r="I14" s="569"/>
      <c r="J14" s="569"/>
      <c r="K14" s="569"/>
      <c r="L14" s="569"/>
      <c r="M14" s="569"/>
    </row>
    <row r="15" spans="1:13" ht="12.75" customHeight="1">
      <c r="A15" s="51" t="s">
        <v>124</v>
      </c>
      <c r="B15" s="53">
        <v>65.341880341880341</v>
      </c>
      <c r="C15" s="53">
        <v>63.939511438542077</v>
      </c>
      <c r="D15" s="52">
        <v>59.22330097087378</v>
      </c>
      <c r="E15" s="53">
        <v>57.484042171699059</v>
      </c>
      <c r="F15" s="52">
        <v>57.348569918752887</v>
      </c>
      <c r="G15" s="52">
        <v>57</v>
      </c>
      <c r="H15" s="52">
        <v>59</v>
      </c>
      <c r="I15" s="52">
        <v>58</v>
      </c>
      <c r="J15" s="52">
        <v>56</v>
      </c>
      <c r="K15" s="52">
        <v>55</v>
      </c>
      <c r="L15" s="52">
        <v>55</v>
      </c>
      <c r="M15" s="52">
        <v>55</v>
      </c>
    </row>
    <row r="16" spans="1:13" ht="12.75" customHeight="1">
      <c r="A16" s="176" t="s">
        <v>123</v>
      </c>
      <c r="B16" s="177">
        <v>34.658119658119659</v>
      </c>
      <c r="C16" s="177">
        <v>36.06048856145793</v>
      </c>
      <c r="D16" s="178">
        <v>40.776699029126213</v>
      </c>
      <c r="E16" s="177">
        <v>42.515957828300941</v>
      </c>
      <c r="F16" s="178">
        <v>42.651430081247113</v>
      </c>
      <c r="G16" s="178">
        <v>43</v>
      </c>
      <c r="H16" s="178">
        <v>41</v>
      </c>
      <c r="I16" s="178">
        <v>42</v>
      </c>
      <c r="J16" s="178">
        <v>46</v>
      </c>
      <c r="K16" s="178">
        <v>45</v>
      </c>
      <c r="L16" s="178">
        <v>45</v>
      </c>
      <c r="M16" s="178">
        <v>45</v>
      </c>
    </row>
    <row r="17" spans="1:16" ht="12.75" customHeight="1">
      <c r="A17" s="569" t="s">
        <v>94</v>
      </c>
      <c r="B17" s="569"/>
      <c r="C17" s="569"/>
      <c r="D17" s="569"/>
      <c r="E17" s="569"/>
      <c r="F17" s="569"/>
      <c r="G17" s="569"/>
      <c r="H17" s="569"/>
      <c r="I17" s="569"/>
      <c r="J17" s="569"/>
      <c r="K17" s="569"/>
      <c r="L17" s="569"/>
      <c r="M17" s="569"/>
    </row>
    <row r="18" spans="1:16" ht="12.75" customHeight="1">
      <c r="A18" s="51" t="s">
        <v>122</v>
      </c>
      <c r="B18" s="50">
        <v>14.82905982905983</v>
      </c>
      <c r="C18" s="50">
        <v>27.374951531601393</v>
      </c>
      <c r="D18" s="50">
        <v>16.279069767441861</v>
      </c>
      <c r="E18" s="50">
        <v>6.4620239546725955</v>
      </c>
      <c r="F18" s="47">
        <v>8.5606711143404457</v>
      </c>
      <c r="G18" s="47">
        <v>9</v>
      </c>
      <c r="H18" s="47">
        <v>7</v>
      </c>
      <c r="I18" s="47">
        <v>8</v>
      </c>
      <c r="J18" s="47">
        <v>12</v>
      </c>
      <c r="K18" s="47">
        <v>6</v>
      </c>
      <c r="L18" s="47">
        <v>7</v>
      </c>
      <c r="M18" s="47">
        <v>7</v>
      </c>
    </row>
    <row r="19" spans="1:16" ht="12.75" customHeight="1">
      <c r="A19" s="176" t="s">
        <v>121</v>
      </c>
      <c r="B19" s="179">
        <v>85.17094017094017</v>
      </c>
      <c r="C19" s="179">
        <v>72.586273749515314</v>
      </c>
      <c r="D19" s="179">
        <v>83.720930232558146</v>
      </c>
      <c r="E19" s="179">
        <v>93.537976045327412</v>
      </c>
      <c r="F19" s="180">
        <v>91.439328885659549</v>
      </c>
      <c r="G19" s="180">
        <v>91</v>
      </c>
      <c r="H19" s="180">
        <v>93</v>
      </c>
      <c r="I19" s="180">
        <v>92</v>
      </c>
      <c r="J19" s="180">
        <v>88</v>
      </c>
      <c r="K19" s="180">
        <v>94</v>
      </c>
      <c r="L19" s="180">
        <v>93</v>
      </c>
      <c r="M19" s="180">
        <v>93</v>
      </c>
    </row>
    <row r="20" spans="1:16" ht="12.75" customHeight="1">
      <c r="A20" s="569" t="s">
        <v>120</v>
      </c>
      <c r="B20" s="569"/>
      <c r="C20" s="569"/>
      <c r="D20" s="569"/>
      <c r="E20" s="569"/>
      <c r="F20" s="569"/>
      <c r="G20" s="569"/>
      <c r="H20" s="569"/>
      <c r="I20" s="569"/>
      <c r="J20" s="569"/>
      <c r="K20" s="569"/>
      <c r="L20" s="569"/>
      <c r="M20" s="569"/>
    </row>
    <row r="21" spans="1:16" ht="12.75" customHeight="1">
      <c r="A21" s="51" t="s">
        <v>119</v>
      </c>
      <c r="B21" s="50">
        <v>39.615384615384613</v>
      </c>
      <c r="C21" s="50">
        <v>34.858472276076</v>
      </c>
      <c r="D21" s="50">
        <v>50.553172273650937</v>
      </c>
      <c r="E21" s="50">
        <v>76.78404934375672</v>
      </c>
      <c r="F21" s="47">
        <v>76.795032697007727</v>
      </c>
      <c r="G21" s="47">
        <v>76.365946632782723</v>
      </c>
      <c r="H21" s="47">
        <v>78.269377625047724</v>
      </c>
      <c r="I21" s="47">
        <v>76</v>
      </c>
      <c r="J21" s="47">
        <v>61</v>
      </c>
      <c r="K21" s="47">
        <v>73</v>
      </c>
      <c r="L21" s="47">
        <v>78</v>
      </c>
      <c r="M21" s="47">
        <v>75</v>
      </c>
    </row>
    <row r="22" spans="1:16" ht="12.75" customHeight="1">
      <c r="A22" s="176" t="s">
        <v>118</v>
      </c>
      <c r="B22" s="179">
        <v>60.38461538461538</v>
      </c>
      <c r="C22" s="179">
        <v>65.141527723924</v>
      </c>
      <c r="D22" s="179">
        <v>49.446827726349063</v>
      </c>
      <c r="E22" s="179">
        <v>23.215950656243276</v>
      </c>
      <c r="F22" s="180">
        <v>23.204967302992273</v>
      </c>
      <c r="G22" s="180">
        <v>23.63405336721728</v>
      </c>
      <c r="H22" s="180">
        <v>21.730622374952272</v>
      </c>
      <c r="I22" s="180">
        <v>24</v>
      </c>
      <c r="J22" s="180">
        <v>39</v>
      </c>
      <c r="K22" s="180">
        <v>27</v>
      </c>
      <c r="L22" s="180">
        <v>22</v>
      </c>
      <c r="M22" s="180">
        <v>24</v>
      </c>
    </row>
    <row r="23" spans="1:16" ht="12.75" customHeight="1">
      <c r="A23" s="569" t="s">
        <v>117</v>
      </c>
      <c r="B23" s="569"/>
      <c r="C23" s="569"/>
      <c r="D23" s="569"/>
      <c r="E23" s="569"/>
      <c r="F23" s="569"/>
      <c r="G23" s="569"/>
      <c r="H23" s="569"/>
      <c r="I23" s="569"/>
      <c r="J23" s="569"/>
      <c r="K23" s="569"/>
      <c r="L23" s="569"/>
      <c r="M23" s="569"/>
    </row>
    <row r="24" spans="1:16" ht="12.75" customHeight="1">
      <c r="A24" s="51" t="s">
        <v>116</v>
      </c>
      <c r="B24" s="50">
        <v>79.273504273504287</v>
      </c>
      <c r="C24" s="50">
        <v>79.022877084141129</v>
      </c>
      <c r="D24" s="50">
        <v>83.901557913750281</v>
      </c>
      <c r="E24" s="50">
        <v>92.297210069568962</v>
      </c>
      <c r="F24" s="47">
        <v>89.239712002113748</v>
      </c>
      <c r="G24" s="47">
        <v>84</v>
      </c>
      <c r="H24" s="47">
        <v>84</v>
      </c>
      <c r="I24" s="47">
        <v>84</v>
      </c>
      <c r="J24" s="47">
        <v>82</v>
      </c>
      <c r="K24" s="47">
        <v>81</v>
      </c>
      <c r="L24" s="47">
        <v>81</v>
      </c>
      <c r="M24" s="47">
        <v>82</v>
      </c>
    </row>
    <row r="25" spans="1:16" ht="12.75" customHeight="1">
      <c r="A25" s="176" t="s">
        <v>115</v>
      </c>
      <c r="B25" s="179">
        <v>20.427350427350426</v>
      </c>
      <c r="C25" s="179">
        <v>20.822024040325708</v>
      </c>
      <c r="D25" s="179">
        <v>15.895235944908556</v>
      </c>
      <c r="E25" s="179">
        <v>7.014272394750054</v>
      </c>
      <c r="F25" s="180">
        <v>9.2806658299755593</v>
      </c>
      <c r="G25" s="180">
        <v>15</v>
      </c>
      <c r="H25" s="180">
        <v>15</v>
      </c>
      <c r="I25" s="180">
        <v>15</v>
      </c>
      <c r="J25" s="180">
        <v>18</v>
      </c>
      <c r="K25" s="180">
        <v>18</v>
      </c>
      <c r="L25" s="180">
        <v>18</v>
      </c>
      <c r="M25" s="180">
        <v>17</v>
      </c>
    </row>
    <row r="26" spans="1:16" ht="12.75" customHeight="1">
      <c r="A26" s="51" t="s">
        <v>114</v>
      </c>
      <c r="B26" s="50">
        <v>0.29914529914529919</v>
      </c>
      <c r="C26" s="50">
        <v>0.15509887553315238</v>
      </c>
      <c r="D26" s="50">
        <v>0.20320614134116052</v>
      </c>
      <c r="E26" s="50">
        <v>0.68851753568098684</v>
      </c>
      <c r="F26" s="47">
        <v>1</v>
      </c>
      <c r="G26" s="47">
        <v>1</v>
      </c>
      <c r="H26" s="47">
        <v>1</v>
      </c>
      <c r="I26" s="47">
        <v>1</v>
      </c>
      <c r="J26" s="47">
        <v>1</v>
      </c>
      <c r="K26" s="47">
        <v>1</v>
      </c>
      <c r="L26" s="47">
        <v>0</v>
      </c>
      <c r="M26" s="47">
        <v>0</v>
      </c>
    </row>
    <row r="27" spans="1:16" ht="12.75" customHeight="1">
      <c r="A27" s="569" t="s">
        <v>485</v>
      </c>
      <c r="B27" s="569"/>
      <c r="C27" s="569"/>
      <c r="D27" s="569"/>
      <c r="E27" s="569"/>
      <c r="F27" s="569"/>
      <c r="G27" s="569"/>
      <c r="H27" s="569"/>
      <c r="I27" s="569"/>
      <c r="J27" s="569"/>
      <c r="K27" s="569"/>
      <c r="L27" s="569"/>
      <c r="M27" s="569"/>
      <c r="N27" s="4"/>
    </row>
    <row r="28" spans="1:16" ht="12.75" customHeight="1">
      <c r="A28" s="46" t="s">
        <v>487</v>
      </c>
      <c r="B28" s="50">
        <v>0.21367521367521369</v>
      </c>
      <c r="C28" s="50">
        <v>2.0162853819309809</v>
      </c>
      <c r="D28" s="50">
        <v>1.3772860690900881</v>
      </c>
      <c r="E28" s="50">
        <v>0.15061321093021587</v>
      </c>
      <c r="F28" s="47">
        <v>8.5870929387674225E-2</v>
      </c>
      <c r="G28" s="47">
        <v>0</v>
      </c>
      <c r="H28" s="47">
        <v>0</v>
      </c>
      <c r="I28" s="47">
        <v>1</v>
      </c>
      <c r="J28" s="47">
        <v>1</v>
      </c>
      <c r="K28" s="47">
        <v>1</v>
      </c>
      <c r="L28" s="47">
        <v>0</v>
      </c>
      <c r="M28" s="47">
        <v>0</v>
      </c>
    </row>
    <row r="29" spans="1:16" ht="12.75" customHeight="1">
      <c r="A29" s="181" t="s">
        <v>150</v>
      </c>
      <c r="B29" s="182" t="s">
        <v>44</v>
      </c>
      <c r="C29" s="182" t="s">
        <v>44</v>
      </c>
      <c r="D29" s="182" t="s">
        <v>44</v>
      </c>
      <c r="E29" s="182" t="s">
        <v>44</v>
      </c>
      <c r="F29" s="194">
        <v>7.9265473280930046E-2</v>
      </c>
      <c r="G29" s="184">
        <v>0</v>
      </c>
      <c r="H29" s="184">
        <v>0</v>
      </c>
      <c r="I29" s="184">
        <v>0</v>
      </c>
      <c r="J29" s="184">
        <v>0</v>
      </c>
      <c r="K29" s="184">
        <v>0</v>
      </c>
      <c r="L29" s="184">
        <v>0</v>
      </c>
      <c r="M29" s="184">
        <v>0</v>
      </c>
      <c r="P29" s="106"/>
    </row>
    <row r="30" spans="1:16" ht="12.75" customHeight="1">
      <c r="A30" s="46" t="s">
        <v>151</v>
      </c>
      <c r="B30" s="50">
        <v>59.957264957264954</v>
      </c>
      <c r="C30" s="50">
        <v>62.582396277626984</v>
      </c>
      <c r="D30" s="50">
        <v>63.69383608037932</v>
      </c>
      <c r="E30" s="50">
        <v>60.00860646919601</v>
      </c>
      <c r="F30" s="47">
        <v>56.793711605786378</v>
      </c>
      <c r="G30" s="47">
        <v>56</v>
      </c>
      <c r="H30" s="47">
        <v>53</v>
      </c>
      <c r="I30" s="47">
        <v>48</v>
      </c>
      <c r="J30" s="47">
        <v>44</v>
      </c>
      <c r="K30" s="47">
        <v>50</v>
      </c>
      <c r="L30" s="47">
        <v>48</v>
      </c>
      <c r="M30" s="47">
        <v>48</v>
      </c>
    </row>
    <row r="31" spans="1:16" ht="12.75" customHeight="1">
      <c r="A31" s="181" t="s">
        <v>152</v>
      </c>
      <c r="B31" s="179">
        <v>9.1025641025641022</v>
      </c>
      <c r="C31" s="179">
        <v>8.1039162466072128</v>
      </c>
      <c r="D31" s="179">
        <v>7.5863626100699939</v>
      </c>
      <c r="E31" s="179">
        <v>9.9332998637309053</v>
      </c>
      <c r="F31" s="180">
        <v>10.998084417729045</v>
      </c>
      <c r="G31" s="180">
        <v>11</v>
      </c>
      <c r="H31" s="180">
        <v>11</v>
      </c>
      <c r="I31" s="180">
        <v>11</v>
      </c>
      <c r="J31" s="180">
        <v>12</v>
      </c>
      <c r="K31" s="180">
        <v>11</v>
      </c>
      <c r="L31" s="180">
        <v>1</v>
      </c>
      <c r="M31" s="180">
        <v>1</v>
      </c>
    </row>
    <row r="32" spans="1:16" ht="12.75" customHeight="1">
      <c r="A32" s="46" t="s">
        <v>153</v>
      </c>
      <c r="B32" s="50">
        <v>7.3931623931623935</v>
      </c>
      <c r="C32" s="50">
        <v>8.9569600620395491</v>
      </c>
      <c r="D32" s="50">
        <v>8.5572363964777605</v>
      </c>
      <c r="E32" s="50">
        <v>7.0931650290468333</v>
      </c>
      <c r="F32" s="47">
        <v>6.7970143338397513</v>
      </c>
      <c r="G32" s="47">
        <v>10</v>
      </c>
      <c r="H32" s="47">
        <v>10</v>
      </c>
      <c r="I32" s="47">
        <v>12</v>
      </c>
      <c r="J32" s="47">
        <v>20</v>
      </c>
      <c r="K32" s="47">
        <v>14</v>
      </c>
      <c r="L32" s="47">
        <v>15</v>
      </c>
      <c r="M32" s="47">
        <v>16</v>
      </c>
    </row>
    <row r="33" spans="1:13" ht="12.75" customHeight="1">
      <c r="A33" s="181" t="s">
        <v>112</v>
      </c>
      <c r="B33" s="450" t="s">
        <v>44</v>
      </c>
      <c r="C33" s="450" t="s">
        <v>44</v>
      </c>
      <c r="D33" s="450" t="s">
        <v>44</v>
      </c>
      <c r="E33" s="450" t="s">
        <v>44</v>
      </c>
      <c r="F33" s="450" t="s">
        <v>44</v>
      </c>
      <c r="G33" s="451" t="s">
        <v>44</v>
      </c>
      <c r="H33" s="451" t="s">
        <v>44</v>
      </c>
      <c r="I33" s="451" t="s">
        <v>44</v>
      </c>
      <c r="J33" s="451" t="s">
        <v>44</v>
      </c>
      <c r="K33" s="451" t="s">
        <v>44</v>
      </c>
      <c r="L33" s="451" t="s">
        <v>239</v>
      </c>
      <c r="M33" s="451" t="s">
        <v>239</v>
      </c>
    </row>
    <row r="34" spans="1:13" ht="25.5" customHeight="1">
      <c r="A34" s="447" t="s">
        <v>486</v>
      </c>
      <c r="B34" s="448" t="s">
        <v>44</v>
      </c>
      <c r="C34" s="448">
        <v>0.27142303218301667</v>
      </c>
      <c r="D34" s="448">
        <v>0.15804922104312485</v>
      </c>
      <c r="E34" s="448">
        <v>1.4344115326687227E-2</v>
      </c>
      <c r="F34" s="449">
        <v>0.13210912213488341</v>
      </c>
      <c r="G34" s="449">
        <v>0</v>
      </c>
      <c r="H34" s="449">
        <v>0</v>
      </c>
      <c r="I34" s="449">
        <v>0</v>
      </c>
      <c r="J34" s="449">
        <v>1</v>
      </c>
      <c r="K34" s="449">
        <v>0</v>
      </c>
      <c r="L34" s="449">
        <v>0</v>
      </c>
      <c r="M34" s="449">
        <v>1</v>
      </c>
    </row>
    <row r="35" spans="1:13" ht="12.75" customHeight="1">
      <c r="A35" s="181" t="s">
        <v>154</v>
      </c>
      <c r="B35" s="179">
        <v>23.333333333333332</v>
      </c>
      <c r="C35" s="179">
        <v>18.030244280728965</v>
      </c>
      <c r="D35" s="179">
        <v>18.627229622939716</v>
      </c>
      <c r="E35" s="179">
        <v>22.713906619809222</v>
      </c>
      <c r="F35" s="180">
        <v>25.034678644560405</v>
      </c>
      <c r="G35" s="180">
        <v>23</v>
      </c>
      <c r="H35" s="180">
        <v>25</v>
      </c>
      <c r="I35" s="180">
        <v>29</v>
      </c>
      <c r="J35" s="180">
        <v>23</v>
      </c>
      <c r="K35" s="180">
        <v>23</v>
      </c>
      <c r="L35" s="180">
        <v>34</v>
      </c>
      <c r="M35" s="180">
        <v>35</v>
      </c>
    </row>
    <row r="36" spans="1:13" ht="12.75" customHeight="1">
      <c r="A36" s="46" t="s">
        <v>155</v>
      </c>
      <c r="B36" s="49" t="s">
        <v>44</v>
      </c>
      <c r="C36" s="60">
        <v>3.8774718883288095E-2</v>
      </c>
      <c r="D36" s="49" t="s">
        <v>44</v>
      </c>
      <c r="E36" s="50">
        <v>8.6064691960123355E-2</v>
      </c>
      <c r="F36" s="60">
        <v>7.9265473280930046E-2</v>
      </c>
      <c r="G36" s="59">
        <v>0</v>
      </c>
      <c r="H36" s="49" t="s">
        <v>44</v>
      </c>
      <c r="I36" s="47">
        <v>0</v>
      </c>
      <c r="J36" s="47">
        <v>0</v>
      </c>
      <c r="K36" s="47">
        <v>0</v>
      </c>
      <c r="L36" s="47">
        <v>0</v>
      </c>
      <c r="M36" s="47">
        <v>0</v>
      </c>
    </row>
    <row r="37" spans="1:13" ht="12.75" customHeight="1">
      <c r="A37" s="613" t="s">
        <v>145</v>
      </c>
      <c r="B37" s="613"/>
      <c r="C37" s="613"/>
      <c r="D37" s="613"/>
      <c r="E37" s="613"/>
      <c r="F37" s="613"/>
      <c r="G37" s="613"/>
      <c r="H37" s="613"/>
      <c r="I37" s="613"/>
      <c r="J37" s="613"/>
      <c r="K37" s="613"/>
      <c r="L37" s="613"/>
      <c r="M37" s="613"/>
    </row>
    <row r="38" spans="1:13" ht="12.75" customHeight="1">
      <c r="A38" s="46" t="s">
        <v>111</v>
      </c>
      <c r="B38" s="45">
        <v>22.2</v>
      </c>
      <c r="C38" s="45">
        <v>23.6</v>
      </c>
      <c r="D38" s="45">
        <v>22.9</v>
      </c>
      <c r="E38" s="45">
        <v>21.4</v>
      </c>
      <c r="F38" s="45">
        <v>21.8</v>
      </c>
      <c r="G38" s="44">
        <v>21.8</v>
      </c>
      <c r="H38" s="44">
        <v>21.5</v>
      </c>
      <c r="I38" s="44">
        <v>21.4</v>
      </c>
      <c r="J38" s="44">
        <v>21.6</v>
      </c>
      <c r="K38" s="44">
        <v>21.4</v>
      </c>
      <c r="L38" s="44">
        <v>20.9</v>
      </c>
      <c r="M38" s="44">
        <v>21.1</v>
      </c>
    </row>
    <row r="39" spans="1:13" ht="12.75" customHeight="1">
      <c r="A39" s="620" t="s">
        <v>146</v>
      </c>
      <c r="B39" s="620"/>
      <c r="C39" s="620"/>
      <c r="D39" s="620"/>
      <c r="E39" s="620"/>
      <c r="F39" s="620"/>
      <c r="G39" s="620"/>
      <c r="H39" s="620"/>
      <c r="I39" s="620"/>
      <c r="J39" s="620"/>
      <c r="K39" s="620"/>
      <c r="L39" s="620"/>
      <c r="M39" s="620"/>
    </row>
    <row r="40" spans="1:13" ht="12.75" customHeight="1">
      <c r="A40" s="619" t="s">
        <v>0</v>
      </c>
      <c r="B40" s="619"/>
      <c r="C40" s="619"/>
      <c r="D40" s="619"/>
      <c r="E40" s="619"/>
      <c r="F40" s="619"/>
      <c r="G40" s="619"/>
      <c r="H40" s="619"/>
      <c r="I40" s="619"/>
      <c r="J40" s="619"/>
      <c r="K40" s="619"/>
      <c r="L40" s="619"/>
      <c r="M40" s="619"/>
    </row>
    <row r="41" spans="1:13" ht="12.75" customHeight="1">
      <c r="A41" s="43" t="s">
        <v>489</v>
      </c>
      <c r="B41" s="42">
        <v>75</v>
      </c>
      <c r="C41" s="42">
        <v>100</v>
      </c>
      <c r="D41" s="42">
        <v>99</v>
      </c>
      <c r="E41" s="42">
        <v>8704</v>
      </c>
      <c r="F41" s="41">
        <v>8734</v>
      </c>
      <c r="G41" s="41">
        <v>8199</v>
      </c>
      <c r="H41" s="41">
        <v>10949</v>
      </c>
      <c r="I41" s="41">
        <v>9129</v>
      </c>
      <c r="J41" s="41">
        <v>2397</v>
      </c>
      <c r="K41" s="41">
        <v>10449</v>
      </c>
      <c r="L41" s="41">
        <v>10971</v>
      </c>
      <c r="M41" s="41">
        <v>11051</v>
      </c>
    </row>
    <row r="42" spans="1:13" ht="12.75" customHeight="1">
      <c r="A42" s="185" t="s">
        <v>46</v>
      </c>
      <c r="B42" s="186">
        <v>22</v>
      </c>
      <c r="C42" s="186">
        <v>28</v>
      </c>
      <c r="D42" s="186">
        <v>210</v>
      </c>
      <c r="E42" s="186">
        <v>477</v>
      </c>
      <c r="F42" s="187">
        <v>633</v>
      </c>
      <c r="G42" s="187">
        <v>835</v>
      </c>
      <c r="H42" s="187">
        <v>1068</v>
      </c>
      <c r="I42" s="187">
        <v>1505</v>
      </c>
      <c r="J42" s="187">
        <v>1331</v>
      </c>
      <c r="K42" s="187">
        <v>1248</v>
      </c>
      <c r="L42" s="187">
        <v>1717</v>
      </c>
      <c r="M42" s="187">
        <v>1597</v>
      </c>
    </row>
    <row r="43" spans="1:13" ht="12.75" customHeight="1">
      <c r="A43" s="43" t="s">
        <v>110</v>
      </c>
      <c r="B43" s="42">
        <v>313</v>
      </c>
      <c r="C43" s="42">
        <v>654</v>
      </c>
      <c r="D43" s="42">
        <v>1318</v>
      </c>
      <c r="E43" s="42">
        <v>828</v>
      </c>
      <c r="F43" s="41">
        <v>1920</v>
      </c>
      <c r="G43" s="41">
        <v>2080</v>
      </c>
      <c r="H43" s="41">
        <v>2260</v>
      </c>
      <c r="I43" s="41">
        <v>2500</v>
      </c>
      <c r="J43" s="41">
        <v>2499</v>
      </c>
      <c r="K43" s="41">
        <v>2229</v>
      </c>
      <c r="L43" s="41">
        <v>2299</v>
      </c>
      <c r="M43" s="41">
        <v>2457</v>
      </c>
    </row>
    <row r="44" spans="1:13" ht="12.75" customHeight="1">
      <c r="A44" s="185" t="s">
        <v>109</v>
      </c>
      <c r="B44" s="186">
        <v>97</v>
      </c>
      <c r="C44" s="186">
        <v>147</v>
      </c>
      <c r="D44" s="186">
        <v>35</v>
      </c>
      <c r="E44" s="186">
        <v>15</v>
      </c>
      <c r="F44" s="187">
        <v>32</v>
      </c>
      <c r="G44" s="187">
        <v>70</v>
      </c>
      <c r="H44" s="187">
        <v>76</v>
      </c>
      <c r="I44" s="187">
        <v>64</v>
      </c>
      <c r="J44" s="187">
        <v>48</v>
      </c>
      <c r="K44" s="187">
        <v>54</v>
      </c>
      <c r="L44" s="187">
        <v>60</v>
      </c>
      <c r="M44" s="187">
        <v>354</v>
      </c>
    </row>
    <row r="45" spans="1:13" ht="12.75" customHeight="1">
      <c r="A45" s="43" t="s">
        <v>108</v>
      </c>
      <c r="B45" s="49" t="s">
        <v>44</v>
      </c>
      <c r="C45" s="49" t="s">
        <v>44</v>
      </c>
      <c r="D45" s="49" t="s">
        <v>44</v>
      </c>
      <c r="E45" s="49" t="s">
        <v>44</v>
      </c>
      <c r="F45" s="41">
        <v>56</v>
      </c>
      <c r="G45" s="41">
        <v>10</v>
      </c>
      <c r="H45" s="41">
        <v>140</v>
      </c>
      <c r="I45" s="41">
        <v>175</v>
      </c>
      <c r="J45" s="41">
        <v>24</v>
      </c>
      <c r="K45" s="41">
        <v>184</v>
      </c>
      <c r="L45" s="41">
        <v>44</v>
      </c>
      <c r="M45" s="41">
        <v>42</v>
      </c>
    </row>
    <row r="46" spans="1:13" ht="12.75" customHeight="1">
      <c r="A46" s="185" t="s">
        <v>107</v>
      </c>
      <c r="B46" s="186">
        <v>126</v>
      </c>
      <c r="C46" s="182" t="s">
        <v>44</v>
      </c>
      <c r="D46" s="182" t="s">
        <v>44</v>
      </c>
      <c r="E46" s="186">
        <v>15</v>
      </c>
      <c r="F46" s="187">
        <v>17</v>
      </c>
      <c r="G46" s="187">
        <v>39</v>
      </c>
      <c r="H46" s="187">
        <v>46</v>
      </c>
      <c r="I46" s="187">
        <v>206</v>
      </c>
      <c r="J46" s="187">
        <v>218</v>
      </c>
      <c r="K46" s="187">
        <v>429</v>
      </c>
      <c r="L46" s="187">
        <v>113</v>
      </c>
      <c r="M46" s="187">
        <v>63</v>
      </c>
    </row>
    <row r="47" spans="1:13" ht="12.75" customHeight="1">
      <c r="A47" s="43" t="s">
        <v>106</v>
      </c>
      <c r="B47" s="42">
        <v>257</v>
      </c>
      <c r="C47" s="42">
        <v>286</v>
      </c>
      <c r="D47" s="42">
        <v>460</v>
      </c>
      <c r="E47" s="42">
        <v>630</v>
      </c>
      <c r="F47" s="41">
        <v>453</v>
      </c>
      <c r="G47" s="41">
        <v>615</v>
      </c>
      <c r="H47" s="41">
        <v>646</v>
      </c>
      <c r="I47" s="41">
        <v>670</v>
      </c>
      <c r="J47" s="41">
        <v>786</v>
      </c>
      <c r="K47" s="41">
        <v>1105</v>
      </c>
      <c r="L47" s="41">
        <v>963</v>
      </c>
      <c r="M47" s="41">
        <v>1017</v>
      </c>
    </row>
    <row r="48" spans="1:13" ht="12.75" customHeight="1">
      <c r="A48" s="185" t="s">
        <v>105</v>
      </c>
      <c r="B48" s="186">
        <v>84</v>
      </c>
      <c r="C48" s="186">
        <v>86</v>
      </c>
      <c r="D48" s="186">
        <v>95</v>
      </c>
      <c r="E48" s="186">
        <v>96</v>
      </c>
      <c r="F48" s="187">
        <v>66</v>
      </c>
      <c r="G48" s="187">
        <v>44</v>
      </c>
      <c r="H48" s="187">
        <v>70</v>
      </c>
      <c r="I48" s="187">
        <v>45</v>
      </c>
      <c r="J48" s="187">
        <v>39</v>
      </c>
      <c r="K48" s="187">
        <v>40</v>
      </c>
      <c r="L48" s="187">
        <v>20</v>
      </c>
      <c r="M48" s="187">
        <v>39</v>
      </c>
    </row>
    <row r="49" spans="1:13" ht="12.75" customHeight="1">
      <c r="A49" s="43" t="s">
        <v>104</v>
      </c>
      <c r="B49" s="49" t="s">
        <v>44</v>
      </c>
      <c r="C49" s="49" t="s">
        <v>44</v>
      </c>
      <c r="D49" s="42">
        <v>460</v>
      </c>
      <c r="E49" s="42">
        <v>501</v>
      </c>
      <c r="F49" s="41">
        <v>444</v>
      </c>
      <c r="G49" s="41">
        <v>522</v>
      </c>
      <c r="H49" s="41">
        <v>872</v>
      </c>
      <c r="I49" s="41">
        <v>785</v>
      </c>
      <c r="J49" s="41">
        <v>1397</v>
      </c>
      <c r="K49" s="41">
        <v>1549</v>
      </c>
      <c r="L49" s="41">
        <v>1051</v>
      </c>
      <c r="M49" s="41">
        <v>1006</v>
      </c>
    </row>
    <row r="50" spans="1:13" ht="12.75" customHeight="1">
      <c r="A50" s="185" t="s">
        <v>103</v>
      </c>
      <c r="B50" s="186">
        <v>864</v>
      </c>
      <c r="C50" s="186">
        <v>758</v>
      </c>
      <c r="D50" s="186">
        <v>1128</v>
      </c>
      <c r="E50" s="186">
        <v>1438</v>
      </c>
      <c r="F50" s="187">
        <v>1573</v>
      </c>
      <c r="G50" s="187">
        <v>1777</v>
      </c>
      <c r="H50" s="187">
        <v>2834</v>
      </c>
      <c r="I50" s="187">
        <v>2961</v>
      </c>
      <c r="J50" s="187">
        <v>3915</v>
      </c>
      <c r="K50" s="187">
        <v>4726</v>
      </c>
      <c r="L50" s="187">
        <v>3685</v>
      </c>
      <c r="M50" s="187">
        <v>3827</v>
      </c>
    </row>
    <row r="51" spans="1:13" ht="12.75" customHeight="1">
      <c r="A51" s="43" t="s">
        <v>102</v>
      </c>
      <c r="B51" s="42">
        <v>144</v>
      </c>
      <c r="C51" s="42">
        <v>168</v>
      </c>
      <c r="D51" s="42">
        <v>207</v>
      </c>
      <c r="E51" s="42">
        <v>231</v>
      </c>
      <c r="F51" s="41">
        <v>299</v>
      </c>
      <c r="G51" s="41">
        <v>414</v>
      </c>
      <c r="H51" s="41">
        <v>589</v>
      </c>
      <c r="I51" s="41">
        <v>579</v>
      </c>
      <c r="J51" s="41">
        <v>645</v>
      </c>
      <c r="K51" s="41">
        <v>713</v>
      </c>
      <c r="L51" s="41">
        <v>747</v>
      </c>
      <c r="M51" s="41">
        <v>862</v>
      </c>
    </row>
    <row r="52" spans="1:13" ht="12.75" customHeight="1">
      <c r="A52" s="185" t="s">
        <v>101</v>
      </c>
      <c r="B52" s="186">
        <v>6</v>
      </c>
      <c r="C52" s="182" t="s">
        <v>44</v>
      </c>
      <c r="D52" s="186">
        <v>55</v>
      </c>
      <c r="E52" s="186">
        <v>433</v>
      </c>
      <c r="F52" s="187">
        <v>589</v>
      </c>
      <c r="G52" s="187">
        <v>840</v>
      </c>
      <c r="H52" s="187">
        <v>913</v>
      </c>
      <c r="I52" s="187">
        <v>972</v>
      </c>
      <c r="J52" s="187">
        <v>1075</v>
      </c>
      <c r="K52" s="187">
        <v>1246</v>
      </c>
      <c r="L52" s="187">
        <v>1544</v>
      </c>
      <c r="M52" s="187">
        <v>1527</v>
      </c>
    </row>
    <row r="53" spans="1:13" ht="15" customHeight="1">
      <c r="A53" s="43" t="s">
        <v>100</v>
      </c>
      <c r="B53" s="42">
        <v>110</v>
      </c>
      <c r="C53" s="42">
        <v>60</v>
      </c>
      <c r="D53" s="42">
        <v>14</v>
      </c>
      <c r="E53" s="42">
        <v>110</v>
      </c>
      <c r="F53" s="41">
        <v>102</v>
      </c>
      <c r="G53" s="41">
        <v>98</v>
      </c>
      <c r="H53" s="41">
        <v>149</v>
      </c>
      <c r="I53" s="41">
        <v>277</v>
      </c>
      <c r="J53" s="41">
        <v>271</v>
      </c>
      <c r="K53" s="41">
        <v>320</v>
      </c>
      <c r="L53" s="41">
        <v>331</v>
      </c>
      <c r="M53" s="41">
        <v>517</v>
      </c>
    </row>
    <row r="54" spans="1:13">
      <c r="A54" s="185" t="s">
        <v>99</v>
      </c>
      <c r="B54" s="186">
        <v>23</v>
      </c>
      <c r="C54" s="186">
        <v>49</v>
      </c>
      <c r="D54" s="182" t="s">
        <v>44</v>
      </c>
      <c r="E54" s="186">
        <v>38</v>
      </c>
      <c r="F54" s="187">
        <v>67</v>
      </c>
      <c r="G54" s="187">
        <v>52</v>
      </c>
      <c r="H54" s="187">
        <v>120</v>
      </c>
      <c r="I54" s="187">
        <v>43</v>
      </c>
      <c r="J54" s="187">
        <v>43</v>
      </c>
      <c r="K54" s="187">
        <v>50</v>
      </c>
      <c r="L54" s="187">
        <v>91</v>
      </c>
      <c r="M54" s="187">
        <v>72</v>
      </c>
    </row>
    <row r="55" spans="1:13">
      <c r="A55" s="43" t="s">
        <v>98</v>
      </c>
      <c r="B55" s="42">
        <v>205</v>
      </c>
      <c r="C55" s="42">
        <v>186</v>
      </c>
      <c r="D55" s="42">
        <v>258</v>
      </c>
      <c r="E55" s="42">
        <v>280</v>
      </c>
      <c r="F55" s="41">
        <v>39</v>
      </c>
      <c r="G55" s="41">
        <v>40</v>
      </c>
      <c r="H55" s="41">
        <v>54</v>
      </c>
      <c r="I55" s="41">
        <v>51</v>
      </c>
      <c r="J55" s="41">
        <v>391</v>
      </c>
      <c r="K55" s="41">
        <v>25</v>
      </c>
      <c r="L55" s="49" t="s">
        <v>44</v>
      </c>
      <c r="M55" s="41">
        <v>349</v>
      </c>
    </row>
    <row r="56" spans="1:13">
      <c r="A56" s="185" t="s">
        <v>97</v>
      </c>
      <c r="B56" s="186">
        <v>14</v>
      </c>
      <c r="C56" s="186">
        <v>57</v>
      </c>
      <c r="D56" s="186">
        <v>90</v>
      </c>
      <c r="E56" s="186">
        <v>147</v>
      </c>
      <c r="F56" s="187">
        <v>115</v>
      </c>
      <c r="G56" s="187">
        <v>105</v>
      </c>
      <c r="H56" s="189">
        <v>166</v>
      </c>
      <c r="I56" s="195">
        <v>250</v>
      </c>
      <c r="J56" s="195">
        <v>137</v>
      </c>
      <c r="K56" s="195">
        <v>159</v>
      </c>
      <c r="L56" s="195">
        <v>175</v>
      </c>
      <c r="M56" s="195">
        <v>1309</v>
      </c>
    </row>
    <row r="57" spans="1:13" ht="154.5" customHeight="1">
      <c r="A57" s="506" t="s">
        <v>490</v>
      </c>
      <c r="B57" s="506"/>
      <c r="C57" s="506"/>
      <c r="D57" s="506"/>
      <c r="E57" s="506"/>
      <c r="F57" s="506"/>
      <c r="G57" s="506"/>
      <c r="H57" s="506"/>
      <c r="I57" s="506"/>
      <c r="J57" s="506"/>
      <c r="K57" s="506"/>
      <c r="L57" s="506"/>
      <c r="M57" s="506"/>
    </row>
    <row r="58" spans="1:13">
      <c r="A58" s="549"/>
      <c r="B58" s="549"/>
      <c r="C58" s="549"/>
      <c r="D58" s="549"/>
      <c r="E58" s="549"/>
      <c r="F58" s="549"/>
      <c r="G58" s="549"/>
    </row>
    <row r="59" spans="1:13" ht="14.25" customHeight="1"/>
  </sheetData>
  <mergeCells count="17">
    <mergeCell ref="A58:G58"/>
    <mergeCell ref="A40:M40"/>
    <mergeCell ref="A57:M57"/>
    <mergeCell ref="A3:A4"/>
    <mergeCell ref="A27:M27"/>
    <mergeCell ref="A37:M37"/>
    <mergeCell ref="A39:M39"/>
    <mergeCell ref="A13:M13"/>
    <mergeCell ref="A14:M14"/>
    <mergeCell ref="A17:M17"/>
    <mergeCell ref="A20:M20"/>
    <mergeCell ref="A23:M23"/>
    <mergeCell ref="A2:M2"/>
    <mergeCell ref="B3:M3"/>
    <mergeCell ref="A5:M5"/>
    <mergeCell ref="A7:M7"/>
    <mergeCell ref="A9:M9"/>
  </mergeCells>
  <phoneticPr fontId="53" type="noConversion"/>
  <hyperlinks>
    <hyperlink ref="A1" location="Inhalt!A1" display="Zurück zum Inhalt"/>
  </hyperlinks>
  <pageMargins left="0.70866141732283472" right="0.70866141732283472" top="0.78740157480314965" bottom="0.78740157480314965" header="0.31496062992125984" footer="0.31496062992125984"/>
  <pageSetup paperSize="9" scale="38" orientation="portrait" r:id="rId1"/>
  <headerFooter scaleWithDoc="0">
    <oddHeader>&amp;CBildungsbericht 2014 - (Web-)Tabellen F1</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pageSetUpPr fitToPage="1"/>
  </sheetPr>
  <dimension ref="A1:N28"/>
  <sheetViews>
    <sheetView showGridLines="0" zoomScaleNormal="100" zoomScaleSheetLayoutView="90" workbookViewId="0"/>
  </sheetViews>
  <sheetFormatPr baseColWidth="10" defaultColWidth="10.85546875" defaultRowHeight="12.75"/>
  <cols>
    <col min="1" max="1" width="38" style="208" customWidth="1"/>
    <col min="2" max="8" width="8.140625" style="208" customWidth="1"/>
    <col min="9" max="9" width="8" style="208" bestFit="1" customWidth="1"/>
    <col min="10" max="13" width="8.140625" style="209" customWidth="1"/>
    <col min="14" max="16384" width="10.85546875" style="209"/>
  </cols>
  <sheetData>
    <row r="1" spans="1:14">
      <c r="A1" s="155" t="s">
        <v>522</v>
      </c>
    </row>
    <row r="2" spans="1:14" ht="12.75" customHeight="1">
      <c r="A2" s="492" t="s">
        <v>394</v>
      </c>
      <c r="B2" s="492"/>
      <c r="C2" s="492"/>
      <c r="D2" s="492"/>
      <c r="E2" s="492"/>
      <c r="F2" s="492"/>
      <c r="G2" s="492"/>
      <c r="H2" s="492"/>
      <c r="I2" s="492"/>
      <c r="J2" s="492"/>
      <c r="K2" s="492"/>
      <c r="L2" s="492"/>
      <c r="M2" s="492"/>
    </row>
    <row r="3" spans="1:14" ht="20.25" customHeight="1">
      <c r="A3" s="498" t="s">
        <v>216</v>
      </c>
      <c r="B3" s="496" t="s">
        <v>400</v>
      </c>
      <c r="C3" s="497"/>
      <c r="D3" s="497"/>
      <c r="E3" s="497"/>
      <c r="F3" s="497"/>
      <c r="G3" s="497"/>
      <c r="H3" s="497"/>
      <c r="I3" s="497"/>
      <c r="J3" s="497"/>
      <c r="K3" s="497"/>
      <c r="L3" s="497"/>
      <c r="M3" s="497"/>
      <c r="N3" s="208"/>
    </row>
    <row r="4" spans="1:14">
      <c r="A4" s="499"/>
      <c r="B4" s="210">
        <v>2005</v>
      </c>
      <c r="C4" s="211">
        <v>2006</v>
      </c>
      <c r="D4" s="210">
        <v>2007</v>
      </c>
      <c r="E4" s="210">
        <v>2008</v>
      </c>
      <c r="F4" s="210">
        <v>2009</v>
      </c>
      <c r="G4" s="211">
        <v>2010</v>
      </c>
      <c r="H4" s="210">
        <v>2011</v>
      </c>
      <c r="I4" s="211">
        <v>2012</v>
      </c>
      <c r="J4" s="211">
        <v>2013</v>
      </c>
      <c r="K4" s="211">
        <v>2014</v>
      </c>
      <c r="L4" s="211">
        <v>2015</v>
      </c>
      <c r="M4" s="211">
        <v>2016</v>
      </c>
      <c r="N4" s="208"/>
    </row>
    <row r="5" spans="1:14" ht="12.75" customHeight="1">
      <c r="A5" s="494" t="s">
        <v>217</v>
      </c>
      <c r="B5" s="494"/>
      <c r="C5" s="494"/>
      <c r="D5" s="494"/>
      <c r="E5" s="494"/>
      <c r="F5" s="494"/>
      <c r="G5" s="494"/>
      <c r="H5" s="494"/>
      <c r="I5" s="494"/>
      <c r="J5" s="494"/>
      <c r="K5" s="494"/>
      <c r="L5" s="494"/>
      <c r="M5" s="494"/>
      <c r="N5" s="208"/>
    </row>
    <row r="6" spans="1:14">
      <c r="A6" s="217" t="s">
        <v>2</v>
      </c>
      <c r="B6" s="219">
        <f t="shared" ref="B6:I6" si="0">SUM(B7:B14)</f>
        <v>99.999999999999986</v>
      </c>
      <c r="C6" s="219">
        <f t="shared" si="0"/>
        <v>100.00000000000003</v>
      </c>
      <c r="D6" s="219">
        <f t="shared" si="0"/>
        <v>99.999999999999986</v>
      </c>
      <c r="E6" s="219">
        <f t="shared" si="0"/>
        <v>100</v>
      </c>
      <c r="F6" s="219">
        <f t="shared" si="0"/>
        <v>99.985151070183576</v>
      </c>
      <c r="G6" s="219">
        <f t="shared" si="0"/>
        <v>99.992127896933937</v>
      </c>
      <c r="H6" s="219">
        <f t="shared" si="0"/>
        <v>99.987855374864111</v>
      </c>
      <c r="I6" s="402">
        <f t="shared" si="0"/>
        <v>99.988688879552726</v>
      </c>
      <c r="J6" s="402">
        <v>100</v>
      </c>
      <c r="K6" s="402">
        <v>100</v>
      </c>
      <c r="L6" s="402">
        <v>100</v>
      </c>
      <c r="M6" s="402">
        <v>100</v>
      </c>
    </row>
    <row r="7" spans="1:14" ht="13.5">
      <c r="A7" s="234" t="s">
        <v>493</v>
      </c>
      <c r="B7" s="404">
        <v>64.979309531100313</v>
      </c>
      <c r="C7" s="405">
        <v>63.878754835828346</v>
      </c>
      <c r="D7" s="405">
        <v>62.556453398273192</v>
      </c>
      <c r="E7" s="405">
        <v>59.406217694964823</v>
      </c>
      <c r="F7" s="405">
        <v>58.726103240130769</v>
      </c>
      <c r="G7" s="405">
        <v>59.131414639412696</v>
      </c>
      <c r="H7" s="404">
        <v>59.566109170541381</v>
      </c>
      <c r="I7" s="406">
        <v>57.342331060336747</v>
      </c>
      <c r="J7" s="406">
        <v>57.226697285405045</v>
      </c>
      <c r="K7" s="406">
        <v>56.077459683648854</v>
      </c>
      <c r="L7" s="406">
        <v>56.359114058983771</v>
      </c>
      <c r="M7" s="406">
        <v>55.909839924670436</v>
      </c>
    </row>
    <row r="8" spans="1:14">
      <c r="A8" s="403" t="s">
        <v>218</v>
      </c>
      <c r="B8" s="214">
        <v>0.60456061197715483</v>
      </c>
      <c r="C8" s="213">
        <v>0.68818114853460621</v>
      </c>
      <c r="D8" s="213">
        <v>0.75105158290901042</v>
      </c>
      <c r="E8" s="213">
        <v>0.71606868208063335</v>
      </c>
      <c r="F8" s="213">
        <v>0.78864316136072776</v>
      </c>
      <c r="G8" s="213">
        <v>0.79440765798186264</v>
      </c>
      <c r="H8" s="213">
        <v>0.79807536607370055</v>
      </c>
      <c r="I8" s="215">
        <v>0.90690947871893479</v>
      </c>
      <c r="J8" s="215">
        <v>0.95454179044907705</v>
      </c>
      <c r="K8" s="215">
        <v>0.96874121081757714</v>
      </c>
      <c r="L8" s="215">
        <v>1.0197796991590669</v>
      </c>
      <c r="M8" s="215">
        <v>1.0706999372253609</v>
      </c>
    </row>
    <row r="9" spans="1:14" ht="13.5">
      <c r="A9" s="234" t="s">
        <v>494</v>
      </c>
      <c r="B9" s="404">
        <v>26.547009363385314</v>
      </c>
      <c r="C9" s="405">
        <v>26.787153951894023</v>
      </c>
      <c r="D9" s="405">
        <v>27.667146336063759</v>
      </c>
      <c r="E9" s="405">
        <v>30.281132598774612</v>
      </c>
      <c r="F9" s="405">
        <v>30.618493281448501</v>
      </c>
      <c r="G9" s="405">
        <v>30.411283647617676</v>
      </c>
      <c r="H9" s="404">
        <v>30.343442287970269</v>
      </c>
      <c r="I9" s="406">
        <v>31.475414471770673</v>
      </c>
      <c r="J9" s="406">
        <v>30.968442120950566</v>
      </c>
      <c r="K9" s="406">
        <v>31.067655412551844</v>
      </c>
      <c r="L9" s="406">
        <v>31.07268348533302</v>
      </c>
      <c r="M9" s="406">
        <v>30.96398305084746</v>
      </c>
    </row>
    <row r="10" spans="1:14">
      <c r="A10" s="217" t="s">
        <v>219</v>
      </c>
      <c r="B10" s="214">
        <v>0.95431802922230236</v>
      </c>
      <c r="C10" s="213">
        <v>0.969775710366508</v>
      </c>
      <c r="D10" s="213">
        <v>0.97465131724595966</v>
      </c>
      <c r="E10" s="213">
        <v>0.92105594916920897</v>
      </c>
      <c r="F10" s="213">
        <v>0.9206336486177531</v>
      </c>
      <c r="G10" s="213">
        <v>0.9876115589463077</v>
      </c>
      <c r="H10" s="213">
        <v>0.88752149405877234</v>
      </c>
      <c r="I10" s="215">
        <v>0.9238761593898458</v>
      </c>
      <c r="J10" s="215">
        <v>0.95237907990429016</v>
      </c>
      <c r="K10" s="215">
        <v>0.99409366941186261</v>
      </c>
      <c r="L10" s="215">
        <v>0.89521891902562289</v>
      </c>
      <c r="M10" s="215">
        <v>0.96123666038920275</v>
      </c>
    </row>
    <row r="11" spans="1:14">
      <c r="A11" s="234" t="s">
        <v>220</v>
      </c>
      <c r="B11" s="404">
        <v>3.2930573855000969</v>
      </c>
      <c r="C11" s="405">
        <v>3.9083933159717184</v>
      </c>
      <c r="D11" s="405">
        <v>4.3397166260792561</v>
      </c>
      <c r="E11" s="405">
        <v>4.9688610978038881</v>
      </c>
      <c r="F11" s="405">
        <v>5.2626492847765469</v>
      </c>
      <c r="G11" s="405">
        <v>5.0547898373398592</v>
      </c>
      <c r="H11" s="405">
        <v>5.1670560657583255</v>
      </c>
      <c r="I11" s="406">
        <v>6.0199398894741938</v>
      </c>
      <c r="J11" s="406">
        <v>6.6442400136840591</v>
      </c>
      <c r="K11" s="406">
        <v>7.5461196873724949</v>
      </c>
      <c r="L11" s="406">
        <v>7.1177306644557623</v>
      </c>
      <c r="M11" s="406">
        <v>7.4415411173885753</v>
      </c>
    </row>
    <row r="12" spans="1:14">
      <c r="A12" s="217" t="s">
        <v>221</v>
      </c>
      <c r="B12" s="214">
        <v>1.2189537617885107</v>
      </c>
      <c r="C12" s="213">
        <v>1.3357616393385574</v>
      </c>
      <c r="D12" s="213">
        <v>1.3839384547265885</v>
      </c>
      <c r="E12" s="213">
        <v>1.3479236529588261</v>
      </c>
      <c r="F12" s="213">
        <v>1.2991635102870085</v>
      </c>
      <c r="G12" s="213">
        <v>1.3056445228156039</v>
      </c>
      <c r="H12" s="214">
        <v>1.1466068302913939</v>
      </c>
      <c r="I12" s="215">
        <v>1.2490708722489741</v>
      </c>
      <c r="J12" s="215">
        <v>1.18811452928605</v>
      </c>
      <c r="K12" s="215">
        <v>1.1703724830752531</v>
      </c>
      <c r="L12" s="215">
        <v>1.1315093371234552</v>
      </c>
      <c r="M12" s="215">
        <v>1.1154268675455115</v>
      </c>
    </row>
    <row r="13" spans="1:14">
      <c r="A13" s="234" t="s">
        <v>222</v>
      </c>
      <c r="B13" s="404">
        <v>0.13203693663069832</v>
      </c>
      <c r="C13" s="405">
        <v>0.12354200138042237</v>
      </c>
      <c r="D13" s="405">
        <v>0.12480628735886651</v>
      </c>
      <c r="E13" s="405">
        <v>0.10564534429288218</v>
      </c>
      <c r="F13" s="405">
        <v>9.4986011365323739E-2</v>
      </c>
      <c r="G13" s="405">
        <v>7.9845616813012804E-2</v>
      </c>
      <c r="H13" s="405">
        <v>8.2313570365572492E-2</v>
      </c>
      <c r="I13" s="406">
        <v>7.2310377145073199E-2</v>
      </c>
      <c r="J13" s="406">
        <v>7.077961782938573E-2</v>
      </c>
      <c r="K13" s="406">
        <v>6.9125062885981275E-2</v>
      </c>
      <c r="L13" s="406">
        <v>6.5340123968573569E-2</v>
      </c>
      <c r="M13" s="406">
        <v>6.9052102950408034E-2</v>
      </c>
    </row>
    <row r="14" spans="1:14" ht="12.75" customHeight="1">
      <c r="A14" s="217" t="s">
        <v>223</v>
      </c>
      <c r="B14" s="214">
        <v>2.270754380395605</v>
      </c>
      <c r="C14" s="213">
        <v>2.308437396685826</v>
      </c>
      <c r="D14" s="213">
        <v>2.2022359973433696</v>
      </c>
      <c r="E14" s="213">
        <v>2.2530949799551196</v>
      </c>
      <c r="F14" s="213">
        <v>2.2744789321969581</v>
      </c>
      <c r="G14" s="213">
        <v>2.2271304160069096</v>
      </c>
      <c r="H14" s="214">
        <v>1.9967305898046837</v>
      </c>
      <c r="I14" s="215">
        <v>1.9988365704682802</v>
      </c>
      <c r="J14" s="215">
        <v>1.9841886198171133</v>
      </c>
      <c r="K14" s="215">
        <v>2.0955391556839023</v>
      </c>
      <c r="L14" s="215">
        <v>2.3299380157132141</v>
      </c>
      <c r="M14" s="215">
        <v>2.452134337727558</v>
      </c>
    </row>
    <row r="15" spans="1:14" ht="26.25" customHeight="1">
      <c r="A15" s="234" t="s">
        <v>399</v>
      </c>
      <c r="B15" s="407">
        <v>3.9206542289745223</v>
      </c>
      <c r="C15" s="407">
        <v>4.6336950658600671</v>
      </c>
      <c r="D15" s="407">
        <v>5.1793225592207222</v>
      </c>
      <c r="E15" s="407">
        <v>5.7108998764529382</v>
      </c>
      <c r="F15" s="407">
        <v>6.1387361439450538</v>
      </c>
      <c r="G15" s="407">
        <v>5.9488358284151426</v>
      </c>
      <c r="H15" s="407">
        <v>6.1072042687393493</v>
      </c>
      <c r="I15" s="407">
        <v>7.0496558187635321</v>
      </c>
      <c r="J15" s="407">
        <v>7.7277579966222394</v>
      </c>
      <c r="K15" s="408">
        <v>8.6750963591492667</v>
      </c>
      <c r="L15" s="408">
        <v>8.2843775909037074</v>
      </c>
      <c r="M15" s="408">
        <v>8.6893832391713755</v>
      </c>
    </row>
    <row r="16" spans="1:14" ht="12.75" customHeight="1">
      <c r="A16" s="495" t="s">
        <v>395</v>
      </c>
      <c r="B16" s="495"/>
      <c r="C16" s="495"/>
      <c r="D16" s="495"/>
      <c r="E16" s="495"/>
      <c r="F16" s="495"/>
      <c r="G16" s="495"/>
      <c r="H16" s="495"/>
      <c r="I16" s="495"/>
      <c r="J16" s="495"/>
      <c r="K16" s="495"/>
      <c r="L16" s="495"/>
      <c r="M16" s="495"/>
    </row>
    <row r="17" spans="1:13">
      <c r="A17" s="212" t="s">
        <v>495</v>
      </c>
      <c r="B17" s="220">
        <v>2519.25</v>
      </c>
      <c r="C17" s="221">
        <v>2398.8478260869565</v>
      </c>
      <c r="D17" s="221">
        <v>2462.0108695652175</v>
      </c>
      <c r="E17" s="222">
        <v>2537.9569892473119</v>
      </c>
      <c r="F17" s="222">
        <v>2683.4623655913979</v>
      </c>
      <c r="G17" s="222">
        <v>2830.7311827956987</v>
      </c>
      <c r="H17" s="223">
        <v>3327.1505376344085</v>
      </c>
      <c r="I17" s="224">
        <v>3056.483870967742</v>
      </c>
      <c r="J17" s="224">
        <v>3167.6847826086955</v>
      </c>
      <c r="K17" s="224">
        <v>3048.1075268817203</v>
      </c>
      <c r="L17" s="224">
        <v>3073.494623655914</v>
      </c>
      <c r="M17" s="224">
        <v>3068.3655913978496</v>
      </c>
    </row>
    <row r="18" spans="1:13">
      <c r="A18" s="216" t="s">
        <v>218</v>
      </c>
      <c r="B18" s="225">
        <v>126.58823529411765</v>
      </c>
      <c r="C18" s="226">
        <v>139.58823529411765</v>
      </c>
      <c r="D18" s="226">
        <v>150.77777777777777</v>
      </c>
      <c r="E18" s="227">
        <v>167.05882352941177</v>
      </c>
      <c r="F18" s="227">
        <v>200.52941176470588</v>
      </c>
      <c r="G18" s="227">
        <v>187.73684210526315</v>
      </c>
      <c r="H18" s="227">
        <v>200.14285714285714</v>
      </c>
      <c r="I18" s="228">
        <v>216.47619047619048</v>
      </c>
      <c r="J18" s="228">
        <v>245.45</v>
      </c>
      <c r="K18" s="228">
        <v>247.3</v>
      </c>
      <c r="L18" s="228">
        <v>260.5</v>
      </c>
      <c r="M18" s="228">
        <v>291.57894736842104</v>
      </c>
    </row>
    <row r="19" spans="1:13">
      <c r="A19" s="217" t="s">
        <v>496</v>
      </c>
      <c r="B19" s="220">
        <v>944.97</v>
      </c>
      <c r="C19" s="221">
        <v>923.68</v>
      </c>
      <c r="D19" s="221">
        <v>1009.8787878787879</v>
      </c>
      <c r="E19" s="222">
        <v>1200.98</v>
      </c>
      <c r="F19" s="222">
        <v>1249.0961538461538</v>
      </c>
      <c r="G19" s="222">
        <v>1287.7238095238095</v>
      </c>
      <c r="H19" s="223">
        <v>1499.104761904762</v>
      </c>
      <c r="I19" s="224">
        <v>1484.104761904762</v>
      </c>
      <c r="J19" s="224">
        <v>1485.9622641509434</v>
      </c>
      <c r="K19" s="224">
        <v>1508.2211538461538</v>
      </c>
      <c r="L19" s="224">
        <v>1484.9811320754718</v>
      </c>
      <c r="M19" s="224">
        <v>1489.0754716981132</v>
      </c>
    </row>
    <row r="20" spans="1:13">
      <c r="A20" s="218" t="s">
        <v>219</v>
      </c>
      <c r="B20" s="225">
        <v>178.78947368421052</v>
      </c>
      <c r="C20" s="226">
        <v>176</v>
      </c>
      <c r="D20" s="226">
        <v>185.36842105263159</v>
      </c>
      <c r="E20" s="227">
        <v>202.94444444444446</v>
      </c>
      <c r="F20" s="227">
        <v>229.76470588235293</v>
      </c>
      <c r="G20" s="227">
        <v>258.29411764705884</v>
      </c>
      <c r="H20" s="227">
        <v>255.77777777777777</v>
      </c>
      <c r="I20" s="228">
        <v>240.73684210526315</v>
      </c>
      <c r="J20" s="228">
        <v>284.94117647058823</v>
      </c>
      <c r="K20" s="228">
        <v>278.83333333333331</v>
      </c>
      <c r="L20" s="228">
        <v>251.94444444444446</v>
      </c>
      <c r="M20" s="228">
        <v>272.22222222222223</v>
      </c>
    </row>
    <row r="21" spans="1:13">
      <c r="A21" s="217" t="s">
        <v>220</v>
      </c>
      <c r="B21" s="219">
        <v>239.22448979591837</v>
      </c>
      <c r="C21" s="229">
        <v>245.03636363636363</v>
      </c>
      <c r="D21" s="229">
        <v>245.03125</v>
      </c>
      <c r="E21" s="230">
        <v>281.52857142857141</v>
      </c>
      <c r="F21" s="230">
        <v>286.25641025641028</v>
      </c>
      <c r="G21" s="230">
        <v>264.39999999999998</v>
      </c>
      <c r="H21" s="230">
        <v>308.09195402298849</v>
      </c>
      <c r="I21" s="231">
        <v>317.06382978723406</v>
      </c>
      <c r="J21" s="231">
        <v>367.32608695652175</v>
      </c>
      <c r="K21" s="231">
        <v>373.51960784313724</v>
      </c>
      <c r="L21" s="231">
        <v>379.54736842105262</v>
      </c>
      <c r="M21" s="231">
        <v>387.08163265306121</v>
      </c>
    </row>
    <row r="22" spans="1:13">
      <c r="A22" s="218" t="s">
        <v>221</v>
      </c>
      <c r="B22" s="225">
        <v>81.867924528301884</v>
      </c>
      <c r="C22" s="226">
        <v>86.905660377358487</v>
      </c>
      <c r="D22" s="226">
        <v>96.17307692307692</v>
      </c>
      <c r="E22" s="227">
        <v>104.82352941176471</v>
      </c>
      <c r="F22" s="227">
        <v>108.07843137254902</v>
      </c>
      <c r="G22" s="227">
        <v>113.82352941176471</v>
      </c>
      <c r="H22" s="232">
        <v>114.38461538461539</v>
      </c>
      <c r="I22" s="228">
        <v>118.92307692307692</v>
      </c>
      <c r="J22" s="228">
        <v>114.01886792452831</v>
      </c>
      <c r="K22" s="228">
        <v>113.63461538461539</v>
      </c>
      <c r="L22" s="228">
        <v>110.23076923076923</v>
      </c>
      <c r="M22" s="228">
        <v>107.28301886792453</v>
      </c>
    </row>
    <row r="23" spans="1:13">
      <c r="A23" s="217" t="s">
        <v>222</v>
      </c>
      <c r="B23" s="219">
        <v>31.333333333333332</v>
      </c>
      <c r="C23" s="229">
        <v>28.4</v>
      </c>
      <c r="D23" s="229">
        <v>32.214285714285715</v>
      </c>
      <c r="E23" s="230">
        <v>29.928571428571427</v>
      </c>
      <c r="F23" s="230">
        <v>25.1875</v>
      </c>
      <c r="G23" s="230">
        <v>22.1875</v>
      </c>
      <c r="H23" s="230">
        <v>25.117647058823529</v>
      </c>
      <c r="I23" s="233">
        <v>21.058823529411764</v>
      </c>
      <c r="J23" s="233">
        <v>21.176470588235293</v>
      </c>
      <c r="K23" s="233">
        <v>21.8125</v>
      </c>
      <c r="L23" s="233">
        <v>20.6875</v>
      </c>
      <c r="M23" s="233">
        <v>22</v>
      </c>
    </row>
    <row r="24" spans="1:13" ht="75" customHeight="1">
      <c r="A24" s="493" t="s">
        <v>401</v>
      </c>
      <c r="B24" s="493"/>
      <c r="C24" s="493"/>
      <c r="D24" s="493"/>
      <c r="E24" s="493"/>
      <c r="F24" s="493"/>
      <c r="G24" s="493"/>
      <c r="H24" s="493"/>
      <c r="I24" s="493"/>
      <c r="J24" s="493"/>
      <c r="K24" s="493"/>
      <c r="L24" s="493"/>
      <c r="M24" s="493"/>
    </row>
    <row r="25" spans="1:13">
      <c r="A25" s="491"/>
      <c r="B25" s="491"/>
      <c r="C25" s="491"/>
      <c r="D25" s="491"/>
      <c r="E25" s="491"/>
      <c r="F25" s="491"/>
      <c r="G25" s="491"/>
      <c r="H25" s="491"/>
      <c r="I25" s="491"/>
    </row>
    <row r="27" spans="1:13">
      <c r="J27" s="208"/>
      <c r="K27" s="208"/>
      <c r="L27" s="208"/>
    </row>
    <row r="28" spans="1:13">
      <c r="J28" s="208"/>
      <c r="K28" s="208"/>
      <c r="L28" s="208"/>
    </row>
  </sheetData>
  <mergeCells count="7">
    <mergeCell ref="A25:I25"/>
    <mergeCell ref="A2:M2"/>
    <mergeCell ref="A24:M24"/>
    <mergeCell ref="A5:M5"/>
    <mergeCell ref="A16:M16"/>
    <mergeCell ref="B3:M3"/>
    <mergeCell ref="A3:A4"/>
  </mergeCells>
  <hyperlinks>
    <hyperlink ref="A1" location="Inhalt!A1" display="Zurück zum Inhalt"/>
  </hyperlinks>
  <pageMargins left="0.70866141732283472" right="0.70866141732283472" top="0.78740157480314965" bottom="0.78740157480314965" header="0.31496062992125984" footer="0.31496062992125984"/>
  <pageSetup paperSize="9" scale="34" orientation="portrait" r:id="rId1"/>
  <headerFooter scaleWithDoc="0">
    <oddHeader>&amp;CBildungsbericht 2014 - (Web-)Tabellen F1</oddHeader>
  </headerFooter>
  <ignoredErrors>
    <ignoredError sqref="B6:I6"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pageSetUpPr fitToPage="1"/>
  </sheetPr>
  <dimension ref="A1:K39"/>
  <sheetViews>
    <sheetView showGridLines="0" zoomScaleNormal="100" zoomScaleSheetLayoutView="90" workbookViewId="0"/>
  </sheetViews>
  <sheetFormatPr baseColWidth="10" defaultRowHeight="12.75"/>
  <cols>
    <col min="1" max="1" width="16.7109375" customWidth="1"/>
    <col min="8" max="8" width="11.42578125" customWidth="1"/>
  </cols>
  <sheetData>
    <row r="1" spans="1:11">
      <c r="A1" s="155" t="s">
        <v>522</v>
      </c>
    </row>
    <row r="2" spans="1:11" s="21" customFormat="1" ht="25.5" customHeight="1">
      <c r="A2" s="500" t="s">
        <v>255</v>
      </c>
      <c r="B2" s="501"/>
      <c r="C2" s="501"/>
      <c r="D2" s="501"/>
      <c r="E2" s="501"/>
      <c r="F2" s="501"/>
    </row>
    <row r="3" spans="1:11" ht="48">
      <c r="A3" s="502" t="s">
        <v>41</v>
      </c>
      <c r="B3" s="156" t="s">
        <v>2</v>
      </c>
      <c r="C3" s="156" t="s">
        <v>6</v>
      </c>
      <c r="D3" s="156" t="s">
        <v>7</v>
      </c>
      <c r="E3" s="196" t="s">
        <v>34</v>
      </c>
      <c r="F3" s="196" t="s">
        <v>502</v>
      </c>
    </row>
    <row r="4" spans="1:11">
      <c r="A4" s="503"/>
      <c r="B4" s="504" t="s">
        <v>0</v>
      </c>
      <c r="C4" s="505"/>
      <c r="D4" s="505"/>
      <c r="E4" s="505"/>
      <c r="F4" s="505"/>
    </row>
    <row r="5" spans="1:11">
      <c r="A5" s="9" t="s">
        <v>83</v>
      </c>
      <c r="B5" s="238" t="s">
        <v>226</v>
      </c>
      <c r="C5" s="10">
        <v>382</v>
      </c>
      <c r="D5" s="10">
        <v>217</v>
      </c>
      <c r="E5" s="238" t="s">
        <v>226</v>
      </c>
      <c r="F5" s="240" t="s">
        <v>226</v>
      </c>
    </row>
    <row r="6" spans="1:11">
      <c r="A6" s="197" t="s">
        <v>82</v>
      </c>
      <c r="B6" s="239" t="s">
        <v>226</v>
      </c>
      <c r="C6" s="122">
        <v>471</v>
      </c>
      <c r="D6" s="122">
        <v>293</v>
      </c>
      <c r="E6" s="239" t="s">
        <v>226</v>
      </c>
      <c r="F6" s="241" t="s">
        <v>226</v>
      </c>
    </row>
    <row r="7" spans="1:11">
      <c r="A7" s="9" t="s">
        <v>81</v>
      </c>
      <c r="B7" s="238" t="s">
        <v>226</v>
      </c>
      <c r="C7" s="10">
        <v>544</v>
      </c>
      <c r="D7" s="10">
        <v>367</v>
      </c>
      <c r="E7" s="238" t="s">
        <v>226</v>
      </c>
      <c r="F7" s="242" t="s">
        <v>226</v>
      </c>
    </row>
    <row r="8" spans="1:11">
      <c r="A8" s="197" t="s">
        <v>80</v>
      </c>
      <c r="B8" s="239" t="s">
        <v>226</v>
      </c>
      <c r="C8" s="122">
        <v>633</v>
      </c>
      <c r="D8" s="122">
        <v>439</v>
      </c>
      <c r="E8" s="239" t="s">
        <v>226</v>
      </c>
      <c r="F8" s="241" t="s">
        <v>226</v>
      </c>
      <c r="H8" s="16"/>
    </row>
    <row r="9" spans="1:11">
      <c r="A9" s="9" t="s">
        <v>79</v>
      </c>
      <c r="B9" s="238" t="s">
        <v>226</v>
      </c>
      <c r="C9" s="10">
        <v>747</v>
      </c>
      <c r="D9" s="10">
        <v>886</v>
      </c>
      <c r="E9" s="238" t="s">
        <v>226</v>
      </c>
      <c r="F9" s="242" t="s">
        <v>226</v>
      </c>
    </row>
    <row r="10" spans="1:11">
      <c r="A10" s="197" t="s">
        <v>501</v>
      </c>
      <c r="B10" s="239" t="s">
        <v>226</v>
      </c>
      <c r="C10" s="122">
        <v>854</v>
      </c>
      <c r="D10" s="122">
        <v>1044</v>
      </c>
      <c r="E10" s="239" t="s">
        <v>226</v>
      </c>
      <c r="F10" s="241" t="s">
        <v>226</v>
      </c>
      <c r="H10" s="16"/>
      <c r="I10" s="16"/>
      <c r="J10" s="16"/>
      <c r="K10" s="16"/>
    </row>
    <row r="11" spans="1:11">
      <c r="A11" s="9" t="s">
        <v>78</v>
      </c>
      <c r="B11" s="238" t="s">
        <v>226</v>
      </c>
      <c r="C11" s="10">
        <v>951</v>
      </c>
      <c r="D11" s="10">
        <v>1173</v>
      </c>
      <c r="E11" s="238" t="s">
        <v>226</v>
      </c>
      <c r="F11" s="242" t="s">
        <v>226</v>
      </c>
      <c r="H11" s="16"/>
    </row>
    <row r="12" spans="1:11">
      <c r="A12" s="197" t="s">
        <v>77</v>
      </c>
      <c r="B12" s="239" t="s">
        <v>226</v>
      </c>
      <c r="C12" s="122">
        <v>1253</v>
      </c>
      <c r="D12" s="122">
        <v>1308</v>
      </c>
      <c r="E12" s="239" t="s">
        <v>226</v>
      </c>
      <c r="F12" s="241" t="s">
        <v>226</v>
      </c>
      <c r="H12" s="16"/>
    </row>
    <row r="13" spans="1:11">
      <c r="A13" s="9" t="s">
        <v>38</v>
      </c>
      <c r="B13" s="10">
        <v>11286</v>
      </c>
      <c r="C13" s="10">
        <v>1453</v>
      </c>
      <c r="D13" s="10">
        <v>1481</v>
      </c>
      <c r="E13" s="238" t="s">
        <v>226</v>
      </c>
      <c r="F13" s="242" t="s">
        <v>226</v>
      </c>
      <c r="H13" s="16"/>
    </row>
    <row r="14" spans="1:11">
      <c r="A14" s="197" t="s">
        <v>36</v>
      </c>
      <c r="B14" s="198">
        <v>11186</v>
      </c>
      <c r="C14" s="198">
        <v>2138</v>
      </c>
      <c r="D14" s="198">
        <v>1659</v>
      </c>
      <c r="E14" s="239" t="s">
        <v>226</v>
      </c>
      <c r="F14" s="241" t="s">
        <v>226</v>
      </c>
      <c r="H14" s="16"/>
    </row>
    <row r="15" spans="1:11">
      <c r="A15" s="9" t="s">
        <v>37</v>
      </c>
      <c r="B15" s="10">
        <v>11283</v>
      </c>
      <c r="C15" s="10">
        <v>2317</v>
      </c>
      <c r="D15" s="10">
        <v>1777</v>
      </c>
      <c r="E15" s="238" t="s">
        <v>226</v>
      </c>
      <c r="F15" s="242" t="s">
        <v>226</v>
      </c>
      <c r="H15" s="16"/>
    </row>
    <row r="16" spans="1:11">
      <c r="A16" s="197" t="s">
        <v>40</v>
      </c>
      <c r="B16" s="198">
        <v>11492</v>
      </c>
      <c r="C16" s="198">
        <v>3075</v>
      </c>
      <c r="D16" s="198">
        <v>2113</v>
      </c>
      <c r="E16" s="239" t="s">
        <v>226</v>
      </c>
      <c r="F16" s="241" t="s">
        <v>226</v>
      </c>
      <c r="H16" s="16"/>
    </row>
    <row r="17" spans="1:8">
      <c r="A17" s="9" t="s">
        <v>39</v>
      </c>
      <c r="B17" s="10">
        <v>11803</v>
      </c>
      <c r="C17" s="10">
        <v>3377</v>
      </c>
      <c r="D17" s="10">
        <v>2283</v>
      </c>
      <c r="E17" s="238" t="s">
        <v>226</v>
      </c>
      <c r="F17" s="242" t="s">
        <v>226</v>
      </c>
      <c r="H17" s="16"/>
    </row>
    <row r="18" spans="1:8">
      <c r="A18" s="197" t="s">
        <v>35</v>
      </c>
      <c r="B18" s="198">
        <v>11265</v>
      </c>
      <c r="C18" s="198">
        <v>4108</v>
      </c>
      <c r="D18" s="198">
        <v>2778</v>
      </c>
      <c r="E18" s="198">
        <v>2218</v>
      </c>
      <c r="F18" s="199">
        <v>2161</v>
      </c>
      <c r="H18" s="16"/>
    </row>
    <row r="19" spans="1:8">
      <c r="A19" s="9" t="s">
        <v>23</v>
      </c>
      <c r="B19" s="10">
        <v>11369</v>
      </c>
      <c r="C19" s="10">
        <v>4541</v>
      </c>
      <c r="D19" s="10">
        <v>3065</v>
      </c>
      <c r="E19" s="10">
        <v>1970</v>
      </c>
      <c r="F19" s="12">
        <v>1793</v>
      </c>
      <c r="H19" s="16"/>
    </row>
    <row r="20" spans="1:8">
      <c r="A20" s="197" t="s">
        <v>24</v>
      </c>
      <c r="B20" s="198">
        <v>12298</v>
      </c>
      <c r="C20" s="198">
        <v>5230</v>
      </c>
      <c r="D20" s="198">
        <v>4004</v>
      </c>
      <c r="E20" s="198">
        <v>1924</v>
      </c>
      <c r="F20" s="199">
        <v>1140</v>
      </c>
      <c r="H20" s="16"/>
    </row>
    <row r="21" spans="1:8">
      <c r="A21" s="9" t="s">
        <v>25</v>
      </c>
      <c r="B21" s="10">
        <v>12515</v>
      </c>
      <c r="C21" s="10">
        <v>5309</v>
      </c>
      <c r="D21" s="10">
        <v>4201</v>
      </c>
      <c r="E21" s="10">
        <v>1938</v>
      </c>
      <c r="F21" s="12">
        <v>1067</v>
      </c>
      <c r="H21" s="16"/>
    </row>
    <row r="22" spans="1:8">
      <c r="A22" s="197" t="s">
        <v>26</v>
      </c>
      <c r="B22" s="198">
        <v>13131</v>
      </c>
      <c r="C22" s="198">
        <v>5680</v>
      </c>
      <c r="D22" s="198">
        <v>4725</v>
      </c>
      <c r="E22" s="198">
        <v>1922</v>
      </c>
      <c r="F22" s="199">
        <v>804</v>
      </c>
      <c r="H22" s="16"/>
    </row>
    <row r="23" spans="1:8">
      <c r="A23" s="9" t="s">
        <v>27</v>
      </c>
      <c r="B23" s="10">
        <v>13421</v>
      </c>
      <c r="C23" s="10">
        <v>5817</v>
      </c>
      <c r="D23" s="10">
        <v>4989</v>
      </c>
      <c r="E23" s="10">
        <v>1918</v>
      </c>
      <c r="F23" s="12">
        <v>697</v>
      </c>
      <c r="H23" s="16"/>
    </row>
    <row r="24" spans="1:8">
      <c r="A24" s="197" t="s">
        <v>28</v>
      </c>
      <c r="B24" s="198">
        <v>14094</v>
      </c>
      <c r="C24" s="198">
        <v>6047</v>
      </c>
      <c r="D24" s="198">
        <v>5502</v>
      </c>
      <c r="E24" s="198">
        <v>1905</v>
      </c>
      <c r="F24" s="199">
        <v>640</v>
      </c>
    </row>
    <row r="25" spans="1:8">
      <c r="A25" s="9" t="s">
        <v>29</v>
      </c>
      <c r="B25" s="10">
        <v>14744</v>
      </c>
      <c r="C25" s="10">
        <v>6353</v>
      </c>
      <c r="D25" s="10">
        <v>5864</v>
      </c>
      <c r="E25" s="10">
        <v>1935</v>
      </c>
      <c r="F25" s="12">
        <v>592</v>
      </c>
    </row>
    <row r="26" spans="1:8">
      <c r="A26" s="197" t="s">
        <v>30</v>
      </c>
      <c r="B26" s="198">
        <v>15278</v>
      </c>
      <c r="C26" s="198">
        <v>6826</v>
      </c>
      <c r="D26" s="198">
        <v>6207</v>
      </c>
      <c r="E26" s="198">
        <v>1710</v>
      </c>
      <c r="F26" s="199">
        <v>535</v>
      </c>
    </row>
    <row r="27" spans="1:8">
      <c r="A27" s="9" t="s">
        <v>31</v>
      </c>
      <c r="B27" s="10">
        <v>15591</v>
      </c>
      <c r="C27" s="10">
        <v>7035</v>
      </c>
      <c r="D27" s="10">
        <v>6414</v>
      </c>
      <c r="E27" s="10">
        <v>1630</v>
      </c>
      <c r="F27" s="12">
        <v>512</v>
      </c>
      <c r="H27" s="16"/>
    </row>
    <row r="28" spans="1:8">
      <c r="A28" s="197" t="s">
        <v>32</v>
      </c>
      <c r="B28" s="198">
        <v>16082</v>
      </c>
      <c r="C28" s="198">
        <v>7199</v>
      </c>
      <c r="D28" s="198">
        <v>6735</v>
      </c>
      <c r="E28" s="198">
        <v>1726</v>
      </c>
      <c r="F28" s="199">
        <v>422</v>
      </c>
      <c r="H28" s="16"/>
    </row>
    <row r="29" spans="1:8">
      <c r="A29" s="9" t="s">
        <v>33</v>
      </c>
      <c r="B29" s="10">
        <v>16144</v>
      </c>
      <c r="C29" s="10">
        <v>7233</v>
      </c>
      <c r="D29" s="10">
        <v>6796</v>
      </c>
      <c r="E29" s="10">
        <v>1671</v>
      </c>
      <c r="F29" s="12">
        <v>444</v>
      </c>
    </row>
    <row r="30" spans="1:8">
      <c r="A30" s="197" t="s">
        <v>93</v>
      </c>
      <c r="B30" s="198">
        <v>16634</v>
      </c>
      <c r="C30" s="198">
        <v>7477</v>
      </c>
      <c r="D30" s="198">
        <v>7067</v>
      </c>
      <c r="E30" s="198">
        <v>1698</v>
      </c>
      <c r="F30" s="199">
        <v>392</v>
      </c>
      <c r="H30" s="16"/>
    </row>
    <row r="31" spans="1:8">
      <c r="A31" s="37" t="s">
        <v>84</v>
      </c>
      <c r="B31" s="38">
        <v>16694</v>
      </c>
      <c r="C31" s="38">
        <v>7494</v>
      </c>
      <c r="D31" s="38">
        <v>7113</v>
      </c>
      <c r="E31" s="38">
        <v>1699</v>
      </c>
      <c r="F31" s="39">
        <v>388</v>
      </c>
      <c r="H31" s="16"/>
    </row>
    <row r="32" spans="1:8">
      <c r="A32" s="197" t="s">
        <v>190</v>
      </c>
      <c r="B32" s="198">
        <v>17437</v>
      </c>
      <c r="C32" s="198">
        <v>7685</v>
      </c>
      <c r="D32" s="198">
        <v>7689</v>
      </c>
      <c r="E32" s="198">
        <v>1703</v>
      </c>
      <c r="F32" s="199">
        <v>360</v>
      </c>
      <c r="H32" s="16"/>
    </row>
    <row r="33" spans="1:8">
      <c r="A33" s="37" t="s">
        <v>206</v>
      </c>
      <c r="B33" s="38">
        <v>17689</v>
      </c>
      <c r="C33" s="38">
        <v>7823</v>
      </c>
      <c r="D33" s="38">
        <v>7785</v>
      </c>
      <c r="E33" s="238" t="s">
        <v>226</v>
      </c>
      <c r="F33" s="242" t="s">
        <v>226</v>
      </c>
      <c r="H33" s="16"/>
    </row>
    <row r="34" spans="1:8">
      <c r="A34" s="121" t="s">
        <v>205</v>
      </c>
      <c r="B34" s="122">
        <v>18044</v>
      </c>
      <c r="C34" s="122">
        <v>8298</v>
      </c>
      <c r="D34" s="122">
        <v>8099</v>
      </c>
      <c r="E34" s="122">
        <v>1286</v>
      </c>
      <c r="F34" s="123">
        <v>361</v>
      </c>
      <c r="H34" s="16"/>
    </row>
    <row r="35" spans="1:8">
      <c r="A35" s="37" t="s">
        <v>207</v>
      </c>
      <c r="B35" s="38">
        <v>18268</v>
      </c>
      <c r="C35" s="38">
        <v>8352</v>
      </c>
      <c r="D35" s="38">
        <v>8182</v>
      </c>
      <c r="E35" s="38">
        <v>1318</v>
      </c>
      <c r="F35" s="39">
        <v>416</v>
      </c>
      <c r="H35" s="16"/>
    </row>
    <row r="36" spans="1:8">
      <c r="A36" s="248" t="s">
        <v>246</v>
      </c>
      <c r="B36" s="123">
        <v>18467</v>
      </c>
      <c r="C36" s="123">
        <v>8471</v>
      </c>
      <c r="D36" s="123">
        <v>8358</v>
      </c>
      <c r="E36" s="123">
        <v>1285</v>
      </c>
      <c r="F36" s="123">
        <v>353</v>
      </c>
      <c r="H36" s="16"/>
    </row>
    <row r="37" spans="1:8">
      <c r="A37" s="378" t="s">
        <v>247</v>
      </c>
      <c r="B37" s="39">
        <v>19087</v>
      </c>
      <c r="C37" s="39">
        <v>8683</v>
      </c>
      <c r="D37" s="39">
        <v>8693</v>
      </c>
      <c r="E37" s="39">
        <v>1316</v>
      </c>
      <c r="F37" s="39">
        <f>395</f>
        <v>395</v>
      </c>
      <c r="H37" s="16"/>
    </row>
    <row r="38" spans="1:8">
      <c r="A38" s="379" t="s">
        <v>372</v>
      </c>
      <c r="B38" s="380">
        <v>19011</v>
      </c>
      <c r="C38" s="380">
        <v>8677</v>
      </c>
      <c r="D38" s="380">
        <v>8703</v>
      </c>
      <c r="E38" s="380">
        <v>1283</v>
      </c>
      <c r="F38" s="380">
        <v>348</v>
      </c>
      <c r="H38" s="16"/>
    </row>
    <row r="39" spans="1:8" ht="94.5" customHeight="1">
      <c r="A39" s="487" t="s">
        <v>249</v>
      </c>
      <c r="B39" s="487"/>
      <c r="C39" s="487"/>
      <c r="D39" s="487"/>
      <c r="E39" s="487"/>
      <c r="F39" s="487"/>
    </row>
  </sheetData>
  <mergeCells count="4">
    <mergeCell ref="A39:F39"/>
    <mergeCell ref="A2:F2"/>
    <mergeCell ref="A3:A4"/>
    <mergeCell ref="B4:F4"/>
  </mergeCells>
  <phoneticPr fontId="53" type="noConversion"/>
  <hyperlinks>
    <hyperlink ref="A1" location="Inhalt!A1" display="Zurück zum Inhalt"/>
  </hyperlinks>
  <pageMargins left="0.70866141732283472" right="0.70866141732283472" top="0.78740157480314965" bottom="0.78740157480314965" header="0.31496062992125984" footer="0.31496062992125984"/>
  <pageSetup paperSize="9" orientation="portrait" r:id="rId1"/>
  <headerFooter scaleWithDoc="0">
    <oddHeader>&amp;CBildungsbericht 2014 - (Web-)Tabellen F1</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tabColor theme="0" tint="-0.249977111117893"/>
  </sheetPr>
  <dimension ref="A1:M23"/>
  <sheetViews>
    <sheetView showGridLines="0" workbookViewId="0">
      <selection sqref="A1:B1"/>
    </sheetView>
  </sheetViews>
  <sheetFormatPr baseColWidth="10" defaultRowHeight="12.75"/>
  <sheetData>
    <row r="1" spans="1:13">
      <c r="A1" s="489" t="s">
        <v>522</v>
      </c>
      <c r="B1" s="489"/>
    </row>
    <row r="2" spans="1:13" ht="30.75" customHeight="1">
      <c r="A2" s="490" t="s">
        <v>535</v>
      </c>
      <c r="B2" s="490"/>
      <c r="C2" s="490"/>
      <c r="D2" s="490"/>
      <c r="E2" s="490"/>
      <c r="F2" s="490"/>
      <c r="G2" s="490"/>
      <c r="H2" s="490"/>
      <c r="I2" s="446"/>
      <c r="J2" s="446"/>
      <c r="K2" s="446"/>
      <c r="L2" s="446"/>
      <c r="M2" s="446"/>
    </row>
    <row r="23" spans="1:10" ht="69.75" customHeight="1">
      <c r="A23" s="487" t="s">
        <v>403</v>
      </c>
      <c r="B23" s="487"/>
      <c r="C23" s="487"/>
      <c r="D23" s="487"/>
      <c r="E23" s="487"/>
      <c r="F23" s="487"/>
      <c r="G23" s="487"/>
      <c r="H23" s="487"/>
      <c r="I23" s="487"/>
      <c r="J23" s="487"/>
    </row>
  </sheetData>
  <mergeCells count="3">
    <mergeCell ref="A23:J23"/>
    <mergeCell ref="A2:H2"/>
    <mergeCell ref="A1:B1"/>
  </mergeCells>
  <hyperlinks>
    <hyperlink ref="A1" location="Inhalt!A1" display="Zurück zum Inhalt"/>
  </hyperlinks>
  <pageMargins left="0.7" right="0.7" top="0.78740157499999996" bottom="0.78740157499999996"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tabColor theme="0" tint="-0.249977111117893"/>
  </sheetPr>
  <dimension ref="A1:M23"/>
  <sheetViews>
    <sheetView showGridLines="0" workbookViewId="0">
      <selection sqref="A1:B1"/>
    </sheetView>
  </sheetViews>
  <sheetFormatPr baseColWidth="10" defaultRowHeight="12.75"/>
  <cols>
    <col min="8" max="8" width="13" customWidth="1"/>
  </cols>
  <sheetData>
    <row r="1" spans="1:13">
      <c r="A1" s="489" t="s">
        <v>522</v>
      </c>
      <c r="B1" s="489"/>
    </row>
    <row r="2" spans="1:13" ht="26.25" customHeight="1">
      <c r="A2" s="490" t="s">
        <v>536</v>
      </c>
      <c r="B2" s="490"/>
      <c r="C2" s="490"/>
      <c r="D2" s="490"/>
      <c r="E2" s="490"/>
      <c r="F2" s="490"/>
      <c r="G2" s="490"/>
      <c r="H2" s="490"/>
      <c r="I2" s="476"/>
      <c r="J2" s="476"/>
      <c r="K2" s="446"/>
      <c r="L2" s="446"/>
      <c r="M2" s="446"/>
    </row>
    <row r="23" spans="1:10">
      <c r="A23" s="487" t="s">
        <v>403</v>
      </c>
      <c r="B23" s="487"/>
      <c r="C23" s="487"/>
      <c r="D23" s="487"/>
      <c r="E23" s="487"/>
      <c r="F23" s="487"/>
      <c r="G23" s="487"/>
      <c r="H23" s="487"/>
      <c r="I23" s="487"/>
      <c r="J23" s="487"/>
    </row>
  </sheetData>
  <mergeCells count="3">
    <mergeCell ref="A23:J23"/>
    <mergeCell ref="A2:H2"/>
    <mergeCell ref="A1:B1"/>
  </mergeCells>
  <hyperlinks>
    <hyperlink ref="A1" location="Inhalt!A1" display="Zurück zum Inhalt"/>
  </hyperlinks>
  <pageMargins left="0.7" right="0.7" top="0.78740157499999996" bottom="0.78740157499999996"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tabColor theme="0" tint="-0.249977111117893"/>
    <pageSetUpPr fitToPage="1"/>
  </sheetPr>
  <dimension ref="A1:S35"/>
  <sheetViews>
    <sheetView showGridLines="0" zoomScaleNormal="100" zoomScaleSheetLayoutView="100" workbookViewId="0"/>
  </sheetViews>
  <sheetFormatPr baseColWidth="10" defaultRowHeight="12.75"/>
  <cols>
    <col min="1" max="1" width="25.5703125" customWidth="1"/>
    <col min="2" max="14" width="6.28515625" customWidth="1"/>
    <col min="15" max="15" width="9.5703125" customWidth="1"/>
    <col min="16" max="16" width="6.28515625" customWidth="1"/>
    <col min="17" max="17" width="9.5703125" customWidth="1"/>
  </cols>
  <sheetData>
    <row r="1" spans="1:19">
      <c r="A1" s="155" t="s">
        <v>522</v>
      </c>
    </row>
    <row r="2" spans="1:19" ht="15" customHeight="1">
      <c r="A2" s="511" t="s">
        <v>503</v>
      </c>
      <c r="B2" s="511"/>
      <c r="C2" s="511"/>
      <c r="D2" s="511"/>
      <c r="E2" s="511"/>
      <c r="F2" s="511"/>
      <c r="G2" s="511"/>
      <c r="H2" s="511"/>
      <c r="I2" s="511"/>
      <c r="J2" s="511"/>
      <c r="K2" s="511"/>
      <c r="L2" s="511"/>
      <c r="M2" s="511"/>
      <c r="N2" s="511"/>
      <c r="O2" s="511"/>
      <c r="P2" s="511"/>
      <c r="Q2" s="511"/>
    </row>
    <row r="3" spans="1:19" ht="12.75" customHeight="1">
      <c r="A3" s="502" t="s">
        <v>94</v>
      </c>
      <c r="B3" s="509" t="s">
        <v>193</v>
      </c>
      <c r="C3" s="510"/>
      <c r="D3" s="510"/>
      <c r="E3" s="510"/>
      <c r="F3" s="510"/>
      <c r="G3" s="510"/>
      <c r="H3" s="510"/>
      <c r="I3" s="510"/>
      <c r="J3" s="510"/>
      <c r="K3" s="510"/>
      <c r="L3" s="510"/>
      <c r="M3" s="510"/>
      <c r="N3" s="510"/>
      <c r="O3" s="307"/>
      <c r="P3" s="307"/>
      <c r="Q3" s="377"/>
    </row>
    <row r="4" spans="1:19" ht="25.5">
      <c r="A4" s="507"/>
      <c r="B4" s="8">
        <v>1995</v>
      </c>
      <c r="C4" s="8">
        <v>2000</v>
      </c>
      <c r="D4" s="8">
        <v>2005</v>
      </c>
      <c r="E4" s="7">
        <v>2006</v>
      </c>
      <c r="F4" s="7">
        <v>2007</v>
      </c>
      <c r="G4" s="7">
        <v>2008</v>
      </c>
      <c r="H4" s="7">
        <v>2009</v>
      </c>
      <c r="I4" s="7">
        <v>2010</v>
      </c>
      <c r="J4" s="7">
        <v>2011</v>
      </c>
      <c r="K4" s="7">
        <v>2012</v>
      </c>
      <c r="L4" s="7">
        <v>2013</v>
      </c>
      <c r="M4" s="7">
        <v>2014</v>
      </c>
      <c r="N4" s="7">
        <v>2015</v>
      </c>
      <c r="O4" s="7" t="s">
        <v>254</v>
      </c>
      <c r="P4" s="7">
        <v>2016</v>
      </c>
      <c r="Q4" s="7" t="s">
        <v>373</v>
      </c>
    </row>
    <row r="5" spans="1:19">
      <c r="A5" s="503"/>
      <c r="B5" s="504" t="s">
        <v>0</v>
      </c>
      <c r="C5" s="505"/>
      <c r="D5" s="505"/>
      <c r="E5" s="505"/>
      <c r="F5" s="505"/>
      <c r="G5" s="505"/>
      <c r="H5" s="505"/>
      <c r="I5" s="505"/>
      <c r="J5" s="505"/>
      <c r="K5" s="505"/>
      <c r="L5" s="508"/>
      <c r="M5" s="244"/>
      <c r="N5" s="244"/>
      <c r="O5" s="244"/>
      <c r="P5" s="244"/>
      <c r="Q5" s="244"/>
    </row>
    <row r="6" spans="1:19" s="4" customFormat="1" ht="13.5">
      <c r="A6" s="37" t="s">
        <v>375</v>
      </c>
      <c r="B6" s="89">
        <v>96</v>
      </c>
      <c r="C6" s="89">
        <v>103</v>
      </c>
      <c r="D6" s="89">
        <v>108</v>
      </c>
      <c r="E6" s="89">
        <v>109</v>
      </c>
      <c r="F6" s="89">
        <v>110</v>
      </c>
      <c r="G6" s="89">
        <v>110</v>
      </c>
      <c r="H6" s="89">
        <v>110</v>
      </c>
      <c r="I6" s="89">
        <v>112</v>
      </c>
      <c r="J6" s="89">
        <v>114</v>
      </c>
      <c r="K6" s="90">
        <v>114</v>
      </c>
      <c r="L6" s="90">
        <v>112</v>
      </c>
      <c r="M6" s="90">
        <v>113</v>
      </c>
      <c r="N6" s="90">
        <v>113</v>
      </c>
      <c r="O6" s="90">
        <v>123</v>
      </c>
      <c r="P6" s="90">
        <v>112</v>
      </c>
      <c r="Q6" s="90">
        <v>122</v>
      </c>
    </row>
    <row r="7" spans="1:19" ht="13.5">
      <c r="A7" s="76" t="s">
        <v>497</v>
      </c>
      <c r="B7" s="84">
        <v>90</v>
      </c>
      <c r="C7" s="84">
        <v>91</v>
      </c>
      <c r="D7" s="84">
        <v>89</v>
      </c>
      <c r="E7" s="84">
        <v>90</v>
      </c>
      <c r="F7" s="84">
        <v>90</v>
      </c>
      <c r="G7" s="84">
        <v>91</v>
      </c>
      <c r="H7" s="84">
        <v>91</v>
      </c>
      <c r="I7" s="84">
        <v>91</v>
      </c>
      <c r="J7" s="84">
        <v>91</v>
      </c>
      <c r="K7" s="85">
        <v>91</v>
      </c>
      <c r="L7" s="85">
        <v>90</v>
      </c>
      <c r="M7" s="85">
        <v>91</v>
      </c>
      <c r="N7" s="85">
        <v>91</v>
      </c>
      <c r="O7" s="85">
        <v>99</v>
      </c>
      <c r="P7" s="85">
        <v>91</v>
      </c>
      <c r="Q7" s="85">
        <v>99</v>
      </c>
    </row>
    <row r="8" spans="1:19" s="4" customFormat="1">
      <c r="A8" s="40" t="s">
        <v>139</v>
      </c>
      <c r="B8" s="38">
        <v>1</v>
      </c>
      <c r="C8" s="38">
        <v>1</v>
      </c>
      <c r="D8" s="38">
        <v>2</v>
      </c>
      <c r="E8" s="38">
        <v>2</v>
      </c>
      <c r="F8" s="38">
        <v>2</v>
      </c>
      <c r="G8" s="38">
        <v>2</v>
      </c>
      <c r="H8" s="38">
        <v>2</v>
      </c>
      <c r="I8" s="38">
        <v>2</v>
      </c>
      <c r="J8" s="38">
        <v>2</v>
      </c>
      <c r="K8" s="39">
        <v>2</v>
      </c>
      <c r="L8" s="39">
        <v>2</v>
      </c>
      <c r="M8" s="39">
        <v>2</v>
      </c>
      <c r="N8" s="39">
        <v>2</v>
      </c>
      <c r="O8" s="39">
        <v>3</v>
      </c>
      <c r="P8" s="39">
        <v>2</v>
      </c>
      <c r="Q8" s="39">
        <v>3</v>
      </c>
    </row>
    <row r="9" spans="1:19">
      <c r="A9" s="76" t="s">
        <v>140</v>
      </c>
      <c r="B9" s="84">
        <v>5</v>
      </c>
      <c r="C9" s="84">
        <v>11</v>
      </c>
      <c r="D9" s="84">
        <v>17</v>
      </c>
      <c r="E9" s="84">
        <v>17</v>
      </c>
      <c r="F9" s="84">
        <v>18</v>
      </c>
      <c r="G9" s="84">
        <v>17</v>
      </c>
      <c r="H9" s="84">
        <v>17</v>
      </c>
      <c r="I9" s="84">
        <v>19</v>
      </c>
      <c r="J9" s="84">
        <v>21</v>
      </c>
      <c r="K9" s="85">
        <v>21</v>
      </c>
      <c r="L9" s="85">
        <v>20</v>
      </c>
      <c r="M9" s="85">
        <v>20</v>
      </c>
      <c r="N9" s="85">
        <v>20</v>
      </c>
      <c r="O9" s="85">
        <v>21</v>
      </c>
      <c r="P9" s="85">
        <v>19</v>
      </c>
      <c r="Q9" s="85">
        <v>20</v>
      </c>
    </row>
    <row r="10" spans="1:19" s="4" customFormat="1" ht="24">
      <c r="A10" s="37" t="s">
        <v>95</v>
      </c>
      <c r="B10" s="89">
        <v>17</v>
      </c>
      <c r="C10" s="89">
        <v>16</v>
      </c>
      <c r="D10" s="89">
        <v>15</v>
      </c>
      <c r="E10" s="89">
        <v>15</v>
      </c>
      <c r="F10" s="89">
        <v>14</v>
      </c>
      <c r="G10" s="89">
        <v>14</v>
      </c>
      <c r="H10" s="89">
        <v>16</v>
      </c>
      <c r="I10" s="89">
        <v>16</v>
      </c>
      <c r="J10" s="89">
        <v>17</v>
      </c>
      <c r="K10" s="91">
        <v>17</v>
      </c>
      <c r="L10" s="91">
        <v>17</v>
      </c>
      <c r="M10" s="91">
        <v>16</v>
      </c>
      <c r="N10" s="91">
        <v>16</v>
      </c>
      <c r="O10" s="91">
        <v>16</v>
      </c>
      <c r="P10" s="91">
        <v>16</v>
      </c>
      <c r="Q10" s="91">
        <v>16</v>
      </c>
      <c r="S10" s="243"/>
    </row>
    <row r="11" spans="1:19">
      <c r="A11" s="76" t="s">
        <v>498</v>
      </c>
      <c r="B11" s="84" t="s">
        <v>44</v>
      </c>
      <c r="C11" s="84" t="s">
        <v>44</v>
      </c>
      <c r="D11" s="84" t="s">
        <v>44</v>
      </c>
      <c r="E11" s="84" t="s">
        <v>44</v>
      </c>
      <c r="F11" s="84" t="s">
        <v>44</v>
      </c>
      <c r="G11" s="84" t="s">
        <v>44</v>
      </c>
      <c r="H11" s="84" t="s">
        <v>44</v>
      </c>
      <c r="I11" s="84" t="s">
        <v>44</v>
      </c>
      <c r="J11" s="84" t="s">
        <v>44</v>
      </c>
      <c r="K11" s="85" t="s">
        <v>44</v>
      </c>
      <c r="L11" s="85" t="s">
        <v>44</v>
      </c>
      <c r="M11" s="85" t="s">
        <v>44</v>
      </c>
      <c r="N11" s="85" t="s">
        <v>44</v>
      </c>
      <c r="O11" s="85" t="s">
        <v>44</v>
      </c>
      <c r="P11" s="85" t="s">
        <v>44</v>
      </c>
      <c r="Q11" s="85" t="s">
        <v>44</v>
      </c>
    </row>
    <row r="12" spans="1:19" s="4" customFormat="1">
      <c r="A12" s="40" t="s">
        <v>139</v>
      </c>
      <c r="B12" s="38">
        <v>17</v>
      </c>
      <c r="C12" s="38">
        <v>16</v>
      </c>
      <c r="D12" s="38">
        <v>15</v>
      </c>
      <c r="E12" s="38">
        <v>15</v>
      </c>
      <c r="F12" s="38">
        <v>14</v>
      </c>
      <c r="G12" s="38">
        <v>14</v>
      </c>
      <c r="H12" s="38">
        <v>14</v>
      </c>
      <c r="I12" s="38">
        <v>14</v>
      </c>
      <c r="J12" s="38">
        <v>14</v>
      </c>
      <c r="K12" s="39">
        <v>14</v>
      </c>
      <c r="L12" s="39">
        <v>14</v>
      </c>
      <c r="M12" s="39">
        <v>13</v>
      </c>
      <c r="N12" s="39">
        <v>13</v>
      </c>
      <c r="O12" s="39">
        <v>13</v>
      </c>
      <c r="P12" s="39">
        <v>13</v>
      </c>
      <c r="Q12" s="39">
        <v>13</v>
      </c>
    </row>
    <row r="13" spans="1:19">
      <c r="A13" s="76" t="s">
        <v>140</v>
      </c>
      <c r="B13" s="84" t="s">
        <v>44</v>
      </c>
      <c r="C13" s="84" t="s">
        <v>44</v>
      </c>
      <c r="D13" s="84" t="s">
        <v>44</v>
      </c>
      <c r="E13" s="84" t="s">
        <v>44</v>
      </c>
      <c r="F13" s="84" t="s">
        <v>44</v>
      </c>
      <c r="G13" s="84" t="s">
        <v>44</v>
      </c>
      <c r="H13" s="84">
        <v>2</v>
      </c>
      <c r="I13" s="84">
        <v>2</v>
      </c>
      <c r="J13" s="84">
        <v>3</v>
      </c>
      <c r="K13" s="85">
        <v>3</v>
      </c>
      <c r="L13" s="85">
        <v>3</v>
      </c>
      <c r="M13" s="85">
        <v>3</v>
      </c>
      <c r="N13" s="85">
        <v>3</v>
      </c>
      <c r="O13" s="85">
        <v>3</v>
      </c>
      <c r="P13" s="85">
        <v>3</v>
      </c>
      <c r="Q13" s="85">
        <v>3</v>
      </c>
    </row>
    <row r="14" spans="1:19" s="4" customFormat="1">
      <c r="A14" s="37" t="s">
        <v>96</v>
      </c>
      <c r="B14" s="89">
        <v>46</v>
      </c>
      <c r="C14" s="89">
        <v>49</v>
      </c>
      <c r="D14" s="89">
        <v>53</v>
      </c>
      <c r="E14" s="89">
        <v>53</v>
      </c>
      <c r="F14" s="89">
        <v>52</v>
      </c>
      <c r="G14" s="89">
        <v>51</v>
      </c>
      <c r="H14" s="89">
        <v>51</v>
      </c>
      <c r="I14" s="89">
        <v>51</v>
      </c>
      <c r="J14" s="89">
        <v>52</v>
      </c>
      <c r="K14" s="91">
        <v>52</v>
      </c>
      <c r="L14" s="91">
        <v>53</v>
      </c>
      <c r="M14" s="91">
        <v>52</v>
      </c>
      <c r="N14" s="91">
        <v>52</v>
      </c>
      <c r="O14" s="91">
        <v>54</v>
      </c>
      <c r="P14" s="91">
        <v>53</v>
      </c>
      <c r="Q14" s="91">
        <v>55</v>
      </c>
    </row>
    <row r="15" spans="1:19">
      <c r="A15" s="76" t="s">
        <v>498</v>
      </c>
      <c r="B15" s="84">
        <v>44</v>
      </c>
      <c r="C15" s="84">
        <v>45</v>
      </c>
      <c r="D15" s="84">
        <v>46</v>
      </c>
      <c r="E15" s="84">
        <v>46</v>
      </c>
      <c r="F15" s="84">
        <v>46</v>
      </c>
      <c r="G15" s="84">
        <v>46</v>
      </c>
      <c r="H15" s="84">
        <v>46</v>
      </c>
      <c r="I15" s="84">
        <v>46</v>
      </c>
      <c r="J15" s="84">
        <v>46</v>
      </c>
      <c r="K15" s="85">
        <v>46</v>
      </c>
      <c r="L15" s="85">
        <v>46</v>
      </c>
      <c r="M15" s="85">
        <v>45</v>
      </c>
      <c r="N15" s="85">
        <v>45</v>
      </c>
      <c r="O15" s="85">
        <v>47</v>
      </c>
      <c r="P15" s="85">
        <v>45</v>
      </c>
      <c r="Q15" s="85">
        <v>47</v>
      </c>
      <c r="S15" s="155"/>
    </row>
    <row r="16" spans="1:19" s="4" customFormat="1">
      <c r="A16" s="40" t="s">
        <v>139</v>
      </c>
      <c r="B16" s="38">
        <v>2</v>
      </c>
      <c r="C16" s="38">
        <v>4</v>
      </c>
      <c r="D16" s="38">
        <v>5</v>
      </c>
      <c r="E16" s="38">
        <v>5</v>
      </c>
      <c r="F16" s="38">
        <v>5</v>
      </c>
      <c r="G16" s="38">
        <v>4</v>
      </c>
      <c r="H16" s="38">
        <v>4</v>
      </c>
      <c r="I16" s="38">
        <v>4</v>
      </c>
      <c r="J16" s="38">
        <v>4</v>
      </c>
      <c r="K16" s="39">
        <v>4</v>
      </c>
      <c r="L16" s="39">
        <v>4</v>
      </c>
      <c r="M16" s="39">
        <v>4</v>
      </c>
      <c r="N16" s="39">
        <v>4</v>
      </c>
      <c r="O16" s="39">
        <v>4</v>
      </c>
      <c r="P16" s="39">
        <v>4</v>
      </c>
      <c r="Q16" s="39">
        <v>4</v>
      </c>
    </row>
    <row r="17" spans="1:17">
      <c r="A17" s="76" t="s">
        <v>140</v>
      </c>
      <c r="B17" s="84" t="s">
        <v>44</v>
      </c>
      <c r="C17" s="84" t="s">
        <v>44</v>
      </c>
      <c r="D17" s="84">
        <v>2</v>
      </c>
      <c r="E17" s="84">
        <v>2</v>
      </c>
      <c r="F17" s="84">
        <v>1</v>
      </c>
      <c r="G17" s="84">
        <v>1</v>
      </c>
      <c r="H17" s="84">
        <v>1</v>
      </c>
      <c r="I17" s="84">
        <v>1</v>
      </c>
      <c r="J17" s="84">
        <v>2</v>
      </c>
      <c r="K17" s="85">
        <v>2</v>
      </c>
      <c r="L17" s="85">
        <v>3</v>
      </c>
      <c r="M17" s="85">
        <v>3</v>
      </c>
      <c r="N17" s="85">
        <v>3</v>
      </c>
      <c r="O17" s="85">
        <v>3</v>
      </c>
      <c r="P17" s="85">
        <v>4</v>
      </c>
      <c r="Q17" s="85">
        <v>4</v>
      </c>
    </row>
    <row r="18" spans="1:17" s="4" customFormat="1" ht="13.5">
      <c r="A18" s="37" t="s">
        <v>196</v>
      </c>
      <c r="B18" s="89">
        <v>138</v>
      </c>
      <c r="C18" s="89">
        <v>155</v>
      </c>
      <c r="D18" s="89">
        <v>168</v>
      </c>
      <c r="E18" s="89">
        <v>174</v>
      </c>
      <c r="F18" s="89">
        <v>182</v>
      </c>
      <c r="G18" s="89">
        <v>188</v>
      </c>
      <c r="H18" s="89">
        <v>199</v>
      </c>
      <c r="I18" s="89">
        <v>207</v>
      </c>
      <c r="J18" s="89">
        <v>210</v>
      </c>
      <c r="K18" s="91">
        <v>218</v>
      </c>
      <c r="L18" s="91">
        <v>215</v>
      </c>
      <c r="M18" s="91">
        <v>224</v>
      </c>
      <c r="N18" s="91">
        <v>219</v>
      </c>
      <c r="O18" s="91">
        <v>336</v>
      </c>
      <c r="P18" s="91">
        <v>222</v>
      </c>
      <c r="Q18" s="91">
        <v>344</v>
      </c>
    </row>
    <row r="19" spans="1:17">
      <c r="A19" s="76" t="s">
        <v>498</v>
      </c>
      <c r="B19" s="84">
        <v>99</v>
      </c>
      <c r="C19" s="84">
        <v>105</v>
      </c>
      <c r="D19" s="84">
        <v>100</v>
      </c>
      <c r="E19" s="84">
        <v>100</v>
      </c>
      <c r="F19" s="84">
        <v>99</v>
      </c>
      <c r="G19" s="84">
        <v>100</v>
      </c>
      <c r="H19" s="84">
        <v>104</v>
      </c>
      <c r="I19" s="84">
        <v>105</v>
      </c>
      <c r="J19" s="84">
        <v>105</v>
      </c>
      <c r="K19" s="85">
        <v>105</v>
      </c>
      <c r="L19" s="85">
        <v>106</v>
      </c>
      <c r="M19" s="85">
        <v>104</v>
      </c>
      <c r="N19" s="85">
        <v>106</v>
      </c>
      <c r="O19" s="85">
        <v>177</v>
      </c>
      <c r="P19" s="85">
        <v>106</v>
      </c>
      <c r="Q19" s="85">
        <v>179</v>
      </c>
    </row>
    <row r="20" spans="1:17" s="4" customFormat="1">
      <c r="A20" s="40" t="s">
        <v>139</v>
      </c>
      <c r="B20" s="38">
        <v>19</v>
      </c>
      <c r="C20" s="38">
        <v>18</v>
      </c>
      <c r="D20" s="38">
        <v>19</v>
      </c>
      <c r="E20" s="38">
        <v>19</v>
      </c>
      <c r="F20" s="38">
        <v>19</v>
      </c>
      <c r="G20" s="38">
        <v>18</v>
      </c>
      <c r="H20" s="38">
        <v>17</v>
      </c>
      <c r="I20" s="38">
        <v>17</v>
      </c>
      <c r="J20" s="38">
        <v>18</v>
      </c>
      <c r="K20" s="39">
        <v>19</v>
      </c>
      <c r="L20" s="39">
        <v>17</v>
      </c>
      <c r="M20" s="39">
        <v>18</v>
      </c>
      <c r="N20" s="39">
        <v>18</v>
      </c>
      <c r="O20" s="39">
        <v>23</v>
      </c>
      <c r="P20" s="39">
        <v>18</v>
      </c>
      <c r="Q20" s="39">
        <v>23</v>
      </c>
    </row>
    <row r="21" spans="1:17">
      <c r="A21" s="86" t="s">
        <v>140</v>
      </c>
      <c r="B21" s="87">
        <v>20</v>
      </c>
      <c r="C21" s="87">
        <v>32</v>
      </c>
      <c r="D21" s="87">
        <v>49</v>
      </c>
      <c r="E21" s="87">
        <v>55</v>
      </c>
      <c r="F21" s="87">
        <v>64</v>
      </c>
      <c r="G21" s="87">
        <v>70</v>
      </c>
      <c r="H21" s="87">
        <v>78</v>
      </c>
      <c r="I21" s="87">
        <v>85</v>
      </c>
      <c r="J21" s="87">
        <v>87</v>
      </c>
      <c r="K21" s="88">
        <v>94</v>
      </c>
      <c r="L21" s="88">
        <v>92</v>
      </c>
      <c r="M21" s="88">
        <v>102</v>
      </c>
      <c r="N21" s="88">
        <v>95</v>
      </c>
      <c r="O21" s="88">
        <v>136</v>
      </c>
      <c r="P21" s="88">
        <v>98</v>
      </c>
      <c r="Q21" s="88">
        <v>142</v>
      </c>
    </row>
    <row r="22" spans="1:17" s="4" customFormat="1" ht="13.5">
      <c r="A22" s="37" t="s">
        <v>370</v>
      </c>
      <c r="B22" s="89">
        <f>B30-B26</f>
        <v>297</v>
      </c>
      <c r="C22" s="89">
        <f t="shared" ref="C22:P22" si="0">C30-C26</f>
        <v>323</v>
      </c>
      <c r="D22" s="89">
        <f t="shared" si="0"/>
        <v>344</v>
      </c>
      <c r="E22" s="89">
        <f t="shared" si="0"/>
        <v>351</v>
      </c>
      <c r="F22" s="89">
        <f t="shared" si="0"/>
        <v>358</v>
      </c>
      <c r="G22" s="89">
        <f t="shared" si="0"/>
        <v>363</v>
      </c>
      <c r="H22" s="89">
        <f t="shared" si="0"/>
        <v>376</v>
      </c>
      <c r="I22" s="89">
        <f t="shared" si="0"/>
        <v>386</v>
      </c>
      <c r="J22" s="89">
        <f t="shared" si="0"/>
        <v>393</v>
      </c>
      <c r="K22" s="89">
        <f t="shared" si="0"/>
        <v>401</v>
      </c>
      <c r="L22" s="89">
        <f t="shared" si="0"/>
        <v>397</v>
      </c>
      <c r="M22" s="89">
        <f t="shared" si="0"/>
        <v>405</v>
      </c>
      <c r="N22" s="89">
        <f t="shared" si="0"/>
        <v>400</v>
      </c>
      <c r="O22" s="89">
        <f t="shared" si="0"/>
        <v>529</v>
      </c>
      <c r="P22" s="89">
        <f t="shared" si="0"/>
        <v>403</v>
      </c>
      <c r="Q22" s="90">
        <f>Q30-Q26</f>
        <v>537</v>
      </c>
    </row>
    <row r="23" spans="1:17">
      <c r="A23" s="76" t="s">
        <v>498</v>
      </c>
      <c r="B23" s="84">
        <f>B31-B27</f>
        <v>233</v>
      </c>
      <c r="C23" s="84">
        <f t="shared" ref="C23:P23" si="1">C31-C27</f>
        <v>241</v>
      </c>
      <c r="D23" s="84">
        <f t="shared" si="1"/>
        <v>235</v>
      </c>
      <c r="E23" s="84">
        <f t="shared" si="1"/>
        <v>236</v>
      </c>
      <c r="F23" s="84">
        <f t="shared" si="1"/>
        <v>235</v>
      </c>
      <c r="G23" s="84">
        <f t="shared" si="1"/>
        <v>237</v>
      </c>
      <c r="H23" s="84">
        <f t="shared" si="1"/>
        <v>241</v>
      </c>
      <c r="I23" s="84">
        <f t="shared" si="1"/>
        <v>242</v>
      </c>
      <c r="J23" s="84">
        <f t="shared" si="1"/>
        <v>242</v>
      </c>
      <c r="K23" s="84">
        <f t="shared" si="1"/>
        <v>242</v>
      </c>
      <c r="L23" s="84">
        <f t="shared" si="1"/>
        <v>242</v>
      </c>
      <c r="M23" s="84">
        <f t="shared" si="1"/>
        <v>242</v>
      </c>
      <c r="N23" s="84">
        <f t="shared" si="1"/>
        <v>242</v>
      </c>
      <c r="O23" s="84">
        <f t="shared" si="1"/>
        <v>323</v>
      </c>
      <c r="P23" s="84">
        <f t="shared" si="1"/>
        <v>242</v>
      </c>
      <c r="Q23" s="85">
        <f>Q31-Q27</f>
        <v>325</v>
      </c>
    </row>
    <row r="24" spans="1:17" s="4" customFormat="1">
      <c r="A24" s="40" t="s">
        <v>139</v>
      </c>
      <c r="B24" s="89">
        <v>39</v>
      </c>
      <c r="C24" s="89">
        <v>39</v>
      </c>
      <c r="D24" s="89">
        <v>41</v>
      </c>
      <c r="E24" s="89">
        <v>41</v>
      </c>
      <c r="F24" s="89">
        <v>40</v>
      </c>
      <c r="G24" s="89">
        <v>38</v>
      </c>
      <c r="H24" s="89">
        <v>37</v>
      </c>
      <c r="I24" s="89">
        <v>37</v>
      </c>
      <c r="J24" s="89">
        <v>38</v>
      </c>
      <c r="K24" s="91">
        <v>39</v>
      </c>
      <c r="L24" s="91">
        <v>37</v>
      </c>
      <c r="M24" s="91">
        <v>35</v>
      </c>
      <c r="N24" s="91">
        <v>37</v>
      </c>
      <c r="O24" s="91">
        <v>43</v>
      </c>
      <c r="P24" s="91">
        <v>37</v>
      </c>
      <c r="Q24" s="91">
        <v>43</v>
      </c>
    </row>
    <row r="25" spans="1:17">
      <c r="A25" s="86" t="s">
        <v>140</v>
      </c>
      <c r="B25" s="87">
        <v>25</v>
      </c>
      <c r="C25" s="87">
        <v>43</v>
      </c>
      <c r="D25" s="87">
        <v>68</v>
      </c>
      <c r="E25" s="87">
        <v>74</v>
      </c>
      <c r="F25" s="87">
        <f>F33-F29</f>
        <v>83</v>
      </c>
      <c r="G25" s="87">
        <f t="shared" ref="G25:P25" si="2">G33-G29</f>
        <v>88</v>
      </c>
      <c r="H25" s="87">
        <f t="shared" si="2"/>
        <v>98</v>
      </c>
      <c r="I25" s="87">
        <f t="shared" si="2"/>
        <v>107</v>
      </c>
      <c r="J25" s="87">
        <f t="shared" si="2"/>
        <v>113</v>
      </c>
      <c r="K25" s="87">
        <f t="shared" si="2"/>
        <v>120</v>
      </c>
      <c r="L25" s="87">
        <f t="shared" si="2"/>
        <v>118</v>
      </c>
      <c r="M25" s="87">
        <f t="shared" si="2"/>
        <v>128</v>
      </c>
      <c r="N25" s="87">
        <f t="shared" si="2"/>
        <v>121</v>
      </c>
      <c r="O25" s="87">
        <f t="shared" si="2"/>
        <v>163</v>
      </c>
      <c r="P25" s="87">
        <f t="shared" si="2"/>
        <v>124</v>
      </c>
      <c r="Q25" s="88">
        <f>Q33-Q29</f>
        <v>169</v>
      </c>
    </row>
    <row r="26" spans="1:17" s="4" customFormat="1" ht="36">
      <c r="A26" s="37" t="s">
        <v>369</v>
      </c>
      <c r="B26" s="375">
        <v>30</v>
      </c>
      <c r="C26" s="375">
        <v>29</v>
      </c>
      <c r="D26" s="375">
        <v>30</v>
      </c>
      <c r="E26" s="375">
        <v>30</v>
      </c>
      <c r="F26" s="375">
        <v>31</v>
      </c>
      <c r="G26" s="375">
        <v>30</v>
      </c>
      <c r="H26" s="375">
        <v>29</v>
      </c>
      <c r="I26" s="375">
        <v>29</v>
      </c>
      <c r="J26" s="375">
        <v>29</v>
      </c>
      <c r="K26" s="376">
        <v>29</v>
      </c>
      <c r="L26" s="376">
        <v>29</v>
      </c>
      <c r="M26" s="376">
        <v>33</v>
      </c>
      <c r="N26" s="376">
        <v>34</v>
      </c>
      <c r="O26" s="376">
        <v>56</v>
      </c>
      <c r="P26" s="376">
        <v>34</v>
      </c>
      <c r="Q26" s="376">
        <v>58</v>
      </c>
    </row>
    <row r="27" spans="1:17">
      <c r="A27" s="76" t="s">
        <v>138</v>
      </c>
      <c r="B27" s="84">
        <v>30</v>
      </c>
      <c r="C27" s="84">
        <v>29</v>
      </c>
      <c r="D27" s="84">
        <v>30</v>
      </c>
      <c r="E27" s="84">
        <v>30</v>
      </c>
      <c r="F27" s="84">
        <v>30</v>
      </c>
      <c r="G27" s="84">
        <v>29</v>
      </c>
      <c r="H27" s="84">
        <v>28</v>
      </c>
      <c r="I27" s="84">
        <v>28</v>
      </c>
      <c r="J27" s="84">
        <v>28</v>
      </c>
      <c r="K27" s="85">
        <v>28</v>
      </c>
      <c r="L27" s="85">
        <v>28</v>
      </c>
      <c r="M27" s="85">
        <v>32</v>
      </c>
      <c r="N27" s="85">
        <v>33</v>
      </c>
      <c r="O27" s="85">
        <v>55</v>
      </c>
      <c r="P27" s="85">
        <v>33</v>
      </c>
      <c r="Q27" s="85">
        <v>57</v>
      </c>
    </row>
    <row r="28" spans="1:17" s="4" customFormat="1">
      <c r="A28" s="40" t="s">
        <v>139</v>
      </c>
      <c r="B28" s="89" t="s">
        <v>44</v>
      </c>
      <c r="C28" s="89" t="s">
        <v>44</v>
      </c>
      <c r="D28" s="89" t="s">
        <v>44</v>
      </c>
      <c r="E28" s="89" t="s">
        <v>44</v>
      </c>
      <c r="F28" s="89" t="s">
        <v>44</v>
      </c>
      <c r="G28" s="89" t="s">
        <v>44</v>
      </c>
      <c r="H28" s="89" t="s">
        <v>44</v>
      </c>
      <c r="I28" s="89" t="s">
        <v>44</v>
      </c>
      <c r="J28" s="89" t="s">
        <v>44</v>
      </c>
      <c r="K28" s="91" t="s">
        <v>44</v>
      </c>
      <c r="L28" s="91" t="s">
        <v>44</v>
      </c>
      <c r="M28" s="91" t="s">
        <v>44</v>
      </c>
      <c r="N28" s="91" t="s">
        <v>44</v>
      </c>
      <c r="O28" s="91" t="s">
        <v>44</v>
      </c>
      <c r="P28" s="91" t="s">
        <v>44</v>
      </c>
      <c r="Q28" s="91" t="s">
        <v>44</v>
      </c>
    </row>
    <row r="29" spans="1:17">
      <c r="A29" s="86" t="s">
        <v>140</v>
      </c>
      <c r="B29" s="87" t="s">
        <v>44</v>
      </c>
      <c r="C29" s="87" t="s">
        <v>44</v>
      </c>
      <c r="D29" s="87" t="s">
        <v>44</v>
      </c>
      <c r="E29" s="87" t="s">
        <v>44</v>
      </c>
      <c r="F29" s="87">
        <v>1</v>
      </c>
      <c r="G29" s="87">
        <v>1</v>
      </c>
      <c r="H29" s="87">
        <v>1</v>
      </c>
      <c r="I29" s="87">
        <v>1</v>
      </c>
      <c r="J29" s="87">
        <v>1</v>
      </c>
      <c r="K29" s="88">
        <v>1</v>
      </c>
      <c r="L29" s="88">
        <v>1</v>
      </c>
      <c r="M29" s="88">
        <v>1</v>
      </c>
      <c r="N29" s="88">
        <v>1</v>
      </c>
      <c r="O29" s="88">
        <v>1</v>
      </c>
      <c r="P29" s="88">
        <v>1</v>
      </c>
      <c r="Q29" s="88">
        <v>1</v>
      </c>
    </row>
    <row r="30" spans="1:17" s="4" customFormat="1" ht="13.5">
      <c r="A30" s="37" t="s">
        <v>371</v>
      </c>
      <c r="B30" s="89">
        <v>327</v>
      </c>
      <c r="C30" s="89">
        <v>352</v>
      </c>
      <c r="D30" s="89">
        <v>374</v>
      </c>
      <c r="E30" s="89">
        <v>381</v>
      </c>
      <c r="F30" s="89">
        <v>389</v>
      </c>
      <c r="G30" s="89">
        <v>393</v>
      </c>
      <c r="H30" s="89">
        <v>405</v>
      </c>
      <c r="I30" s="89">
        <v>415</v>
      </c>
      <c r="J30" s="89">
        <v>422</v>
      </c>
      <c r="K30" s="91">
        <v>430</v>
      </c>
      <c r="L30" s="91">
        <v>426</v>
      </c>
      <c r="M30" s="91">
        <v>438</v>
      </c>
      <c r="N30" s="91">
        <v>434</v>
      </c>
      <c r="O30" s="91">
        <v>585</v>
      </c>
      <c r="P30" s="91">
        <v>437</v>
      </c>
      <c r="Q30" s="91">
        <v>595</v>
      </c>
    </row>
    <row r="31" spans="1:17">
      <c r="A31" s="76" t="s">
        <v>138</v>
      </c>
      <c r="B31" s="84">
        <v>263</v>
      </c>
      <c r="C31" s="84">
        <v>270</v>
      </c>
      <c r="D31" s="84">
        <v>265</v>
      </c>
      <c r="E31" s="84">
        <v>266</v>
      </c>
      <c r="F31" s="84">
        <v>265</v>
      </c>
      <c r="G31" s="84">
        <v>266</v>
      </c>
      <c r="H31" s="84">
        <v>269</v>
      </c>
      <c r="I31" s="84">
        <v>270</v>
      </c>
      <c r="J31" s="84">
        <v>270</v>
      </c>
      <c r="K31" s="85">
        <v>270</v>
      </c>
      <c r="L31" s="85">
        <v>270</v>
      </c>
      <c r="M31" s="85">
        <v>274</v>
      </c>
      <c r="N31" s="85">
        <v>275</v>
      </c>
      <c r="O31" s="85">
        <v>378</v>
      </c>
      <c r="P31" s="85">
        <v>275</v>
      </c>
      <c r="Q31" s="85">
        <v>382</v>
      </c>
    </row>
    <row r="32" spans="1:17" s="4" customFormat="1">
      <c r="A32" s="40" t="s">
        <v>139</v>
      </c>
      <c r="B32" s="89">
        <v>39</v>
      </c>
      <c r="C32" s="89">
        <v>39</v>
      </c>
      <c r="D32" s="89">
        <v>41</v>
      </c>
      <c r="E32" s="89">
        <v>41</v>
      </c>
      <c r="F32" s="89">
        <v>40</v>
      </c>
      <c r="G32" s="89">
        <v>38</v>
      </c>
      <c r="H32" s="89">
        <v>37</v>
      </c>
      <c r="I32" s="89">
        <v>37</v>
      </c>
      <c r="J32" s="89">
        <v>38</v>
      </c>
      <c r="K32" s="91">
        <v>39</v>
      </c>
      <c r="L32" s="91">
        <v>37</v>
      </c>
      <c r="M32" s="91">
        <v>35</v>
      </c>
      <c r="N32" s="91">
        <v>37</v>
      </c>
      <c r="O32" s="91">
        <v>43</v>
      </c>
      <c r="P32" s="91">
        <v>37</v>
      </c>
      <c r="Q32" s="91">
        <v>43</v>
      </c>
    </row>
    <row r="33" spans="1:17">
      <c r="A33" s="86" t="s">
        <v>140</v>
      </c>
      <c r="B33" s="87">
        <v>25</v>
      </c>
      <c r="C33" s="87">
        <v>43</v>
      </c>
      <c r="D33" s="87">
        <v>68</v>
      </c>
      <c r="E33" s="87">
        <v>74</v>
      </c>
      <c r="F33" s="87">
        <v>84</v>
      </c>
      <c r="G33" s="87">
        <v>89</v>
      </c>
      <c r="H33" s="87">
        <v>99</v>
      </c>
      <c r="I33" s="87">
        <v>108</v>
      </c>
      <c r="J33" s="87">
        <v>114</v>
      </c>
      <c r="K33" s="88">
        <v>121</v>
      </c>
      <c r="L33" s="88">
        <v>119</v>
      </c>
      <c r="M33" s="88">
        <v>129</v>
      </c>
      <c r="N33" s="88">
        <v>122</v>
      </c>
      <c r="O33" s="88">
        <v>164</v>
      </c>
      <c r="P33" s="88">
        <v>125</v>
      </c>
      <c r="Q33" s="88">
        <v>170</v>
      </c>
    </row>
    <row r="34" spans="1:17" s="110" customFormat="1" ht="111" customHeight="1">
      <c r="A34" s="506" t="s">
        <v>374</v>
      </c>
      <c r="B34" s="506"/>
      <c r="C34" s="506"/>
      <c r="D34" s="506"/>
      <c r="E34" s="506"/>
      <c r="F34" s="506"/>
      <c r="G34" s="506"/>
      <c r="H34" s="506"/>
      <c r="I34" s="506"/>
      <c r="J34" s="506"/>
      <c r="K34" s="506"/>
      <c r="L34" s="506"/>
      <c r="M34" s="506"/>
      <c r="N34" s="506"/>
      <c r="O34" s="506"/>
      <c r="P34" s="506"/>
      <c r="Q34" s="506"/>
    </row>
    <row r="35" spans="1:17">
      <c r="A35" s="64"/>
    </row>
  </sheetData>
  <mergeCells count="5">
    <mergeCell ref="A34:Q34"/>
    <mergeCell ref="A3:A5"/>
    <mergeCell ref="B5:L5"/>
    <mergeCell ref="B3:N3"/>
    <mergeCell ref="A2:Q2"/>
  </mergeCells>
  <phoneticPr fontId="53" type="noConversion"/>
  <hyperlinks>
    <hyperlink ref="A1" location="Inhalt!A1" display="Zurück zum Inhalt"/>
  </hyperlinks>
  <pageMargins left="0.70866141732283472" right="0.70866141732283472" top="0.78740157480314965" bottom="0.78740157480314965" header="0.31496062992125984" footer="0.31496062992125984"/>
  <pageSetup paperSize="9" scale="84" orientation="landscape" r:id="rId1"/>
  <headerFooter scaleWithDoc="0">
    <oddHeader>&amp;CBildungsbericht 2014 - (Web-)Tabellen F1</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4">
    <tabColor theme="0" tint="-0.249977111117893"/>
  </sheetPr>
  <dimension ref="A1:M86"/>
  <sheetViews>
    <sheetView showGridLines="0" workbookViewId="0"/>
  </sheetViews>
  <sheetFormatPr baseColWidth="10" defaultRowHeight="12.75"/>
  <cols>
    <col min="1" max="1" width="21.140625" customWidth="1"/>
    <col min="2" max="2" width="14.140625" customWidth="1"/>
    <col min="3" max="3" width="12.7109375" customWidth="1"/>
  </cols>
  <sheetData>
    <row r="1" spans="1:13">
      <c r="A1" s="155" t="s">
        <v>522</v>
      </c>
    </row>
    <row r="2" spans="1:13">
      <c r="A2" s="516" t="s">
        <v>537</v>
      </c>
      <c r="B2" s="516"/>
      <c r="C2" s="516"/>
      <c r="D2" s="516"/>
      <c r="E2" s="516"/>
      <c r="F2" s="516"/>
      <c r="G2" s="516"/>
      <c r="H2" s="516"/>
      <c r="I2" s="516"/>
      <c r="J2" s="516"/>
      <c r="K2" s="516"/>
      <c r="L2" s="516"/>
      <c r="M2" s="516"/>
    </row>
    <row r="3" spans="1:13">
      <c r="A3" s="517" t="s">
        <v>314</v>
      </c>
      <c r="B3" s="308"/>
      <c r="C3" s="309"/>
      <c r="D3" s="519" t="s">
        <v>492</v>
      </c>
      <c r="E3" s="520"/>
      <c r="F3" s="520"/>
      <c r="G3" s="520"/>
      <c r="H3" s="520"/>
      <c r="I3" s="520"/>
      <c r="J3" s="520"/>
      <c r="K3" s="520"/>
      <c r="L3" s="520"/>
      <c r="M3" s="520"/>
    </row>
    <row r="4" spans="1:13" ht="72">
      <c r="A4" s="517"/>
      <c r="B4" s="131" t="s">
        <v>315</v>
      </c>
      <c r="C4" s="131" t="s">
        <v>316</v>
      </c>
      <c r="D4" s="131" t="s">
        <v>317</v>
      </c>
      <c r="E4" s="131" t="s">
        <v>318</v>
      </c>
      <c r="F4" s="131" t="s">
        <v>362</v>
      </c>
      <c r="G4" s="131" t="s">
        <v>319</v>
      </c>
      <c r="H4" s="131" t="s">
        <v>320</v>
      </c>
      <c r="I4" s="132" t="s">
        <v>363</v>
      </c>
      <c r="J4" s="131" t="s">
        <v>364</v>
      </c>
      <c r="K4" s="131" t="s">
        <v>365</v>
      </c>
      <c r="L4" s="131" t="s">
        <v>321</v>
      </c>
      <c r="M4" s="132" t="s">
        <v>366</v>
      </c>
    </row>
    <row r="5" spans="1:13">
      <c r="A5" s="518"/>
      <c r="B5" s="306" t="s">
        <v>0</v>
      </c>
      <c r="C5" s="306"/>
      <c r="D5" s="521"/>
      <c r="E5" s="521"/>
      <c r="F5" s="521"/>
      <c r="G5" s="521"/>
      <c r="H5" s="521"/>
      <c r="I5" s="521"/>
      <c r="J5" s="521"/>
      <c r="K5" s="521"/>
      <c r="L5" s="521"/>
      <c r="M5" s="521"/>
    </row>
    <row r="6" spans="1:13">
      <c r="A6" s="310"/>
      <c r="B6" s="522" t="s">
        <v>2</v>
      </c>
      <c r="C6" s="522"/>
      <c r="D6" s="522"/>
      <c r="E6" s="522"/>
      <c r="F6" s="522"/>
      <c r="G6" s="522"/>
      <c r="H6" s="522"/>
      <c r="I6" s="522"/>
      <c r="J6" s="522"/>
      <c r="K6" s="522"/>
      <c r="L6" s="522"/>
      <c r="M6" s="522"/>
    </row>
    <row r="7" spans="1:13">
      <c r="A7" s="35" t="s">
        <v>322</v>
      </c>
      <c r="B7" s="311">
        <v>16793462.752959546</v>
      </c>
      <c r="C7" s="111">
        <v>78.65020160334862</v>
      </c>
      <c r="D7" s="324" t="s">
        <v>327</v>
      </c>
      <c r="E7" s="324" t="s">
        <v>327</v>
      </c>
      <c r="F7" s="324" t="s">
        <v>327</v>
      </c>
      <c r="G7" s="324" t="s">
        <v>327</v>
      </c>
      <c r="H7" s="324" t="s">
        <v>327</v>
      </c>
      <c r="I7" s="324" t="s">
        <v>327</v>
      </c>
      <c r="J7" s="324" t="s">
        <v>327</v>
      </c>
      <c r="K7" s="324" t="s">
        <v>327</v>
      </c>
      <c r="L7" s="324" t="s">
        <v>327</v>
      </c>
      <c r="M7" s="325" t="s">
        <v>327</v>
      </c>
    </row>
    <row r="8" spans="1:13" ht="24">
      <c r="A8" s="312" t="s">
        <v>323</v>
      </c>
      <c r="B8" s="313">
        <v>2879966.4185963892</v>
      </c>
      <c r="C8" s="314">
        <v>13.48798295893809</v>
      </c>
      <c r="D8" s="336" t="s">
        <v>327</v>
      </c>
      <c r="E8" s="336" t="s">
        <v>327</v>
      </c>
      <c r="F8" s="336" t="s">
        <v>327</v>
      </c>
      <c r="G8" s="336" t="s">
        <v>327</v>
      </c>
      <c r="H8" s="336" t="s">
        <v>327</v>
      </c>
      <c r="I8" s="337" t="s">
        <v>327</v>
      </c>
      <c r="J8" s="338" t="s">
        <v>327</v>
      </c>
      <c r="K8" s="336" t="s">
        <v>327</v>
      </c>
      <c r="L8" s="336" t="s">
        <v>327</v>
      </c>
      <c r="M8" s="337" t="s">
        <v>327</v>
      </c>
    </row>
    <row r="9" spans="1:13">
      <c r="A9" s="315" t="s">
        <v>118</v>
      </c>
      <c r="B9" s="316">
        <v>1678662.4676747301</v>
      </c>
      <c r="C9" s="317">
        <v>7.9</v>
      </c>
      <c r="D9" s="324" t="s">
        <v>327</v>
      </c>
      <c r="E9" s="324" t="s">
        <v>327</v>
      </c>
      <c r="F9" s="324" t="s">
        <v>327</v>
      </c>
      <c r="G9" s="324" t="s">
        <v>327</v>
      </c>
      <c r="H9" s="324" t="s">
        <v>327</v>
      </c>
      <c r="I9" s="324" t="s">
        <v>327</v>
      </c>
      <c r="J9" s="324" t="s">
        <v>327</v>
      </c>
      <c r="K9" s="324" t="s">
        <v>327</v>
      </c>
      <c r="L9" s="324" t="s">
        <v>327</v>
      </c>
      <c r="M9" s="325" t="s">
        <v>327</v>
      </c>
    </row>
    <row r="10" spans="1:13">
      <c r="A10" s="130"/>
      <c r="B10" s="523" t="s">
        <v>324</v>
      </c>
      <c r="C10" s="523"/>
      <c r="D10" s="523"/>
      <c r="E10" s="523"/>
      <c r="F10" s="523"/>
      <c r="G10" s="523"/>
      <c r="H10" s="523"/>
      <c r="I10" s="523"/>
      <c r="J10" s="523"/>
      <c r="K10" s="523"/>
      <c r="L10" s="523"/>
      <c r="M10" s="523"/>
    </row>
    <row r="11" spans="1:13" ht="13.5">
      <c r="A11" s="315" t="s">
        <v>367</v>
      </c>
      <c r="B11" s="316">
        <v>14480454</v>
      </c>
      <c r="C11" s="317">
        <v>91.7568438764429</v>
      </c>
      <c r="D11" s="318">
        <v>7.8816158967184098</v>
      </c>
      <c r="E11" s="318">
        <v>13.842919835644174</v>
      </c>
      <c r="F11" s="318">
        <v>11.158150764864631</v>
      </c>
      <c r="G11" s="318">
        <v>20.212467923427337</v>
      </c>
      <c r="H11" s="318">
        <v>7.283143305196571</v>
      </c>
      <c r="I11" s="318">
        <v>4.3106382602506894</v>
      </c>
      <c r="J11" s="318">
        <v>16.143301881162515</v>
      </c>
      <c r="K11" s="318">
        <v>1.8029465136274321</v>
      </c>
      <c r="L11" s="318">
        <v>13.182580348913541</v>
      </c>
      <c r="M11" s="374">
        <v>3.5588763971681994</v>
      </c>
    </row>
    <row r="12" spans="1:13">
      <c r="A12" s="133" t="s">
        <v>325</v>
      </c>
      <c r="B12" s="321">
        <v>1439664</v>
      </c>
      <c r="C12" s="134">
        <v>95.183201004417143</v>
      </c>
      <c r="D12" s="322">
        <v>5.6745184987608219</v>
      </c>
      <c r="E12" s="322">
        <v>17.084472488024986</v>
      </c>
      <c r="F12" s="322">
        <v>11.319794063059158</v>
      </c>
      <c r="G12" s="322">
        <v>24.19495104413252</v>
      </c>
      <c r="H12" s="322">
        <v>8.0378477200235601</v>
      </c>
      <c r="I12" s="322">
        <v>2.5828248813612067</v>
      </c>
      <c r="J12" s="322">
        <v>9.6822591938118894</v>
      </c>
      <c r="K12" s="322">
        <v>0.40176041076251129</v>
      </c>
      <c r="L12" s="322">
        <v>15.010933106613766</v>
      </c>
      <c r="M12" s="323">
        <v>3.3643961368763824</v>
      </c>
    </row>
    <row r="13" spans="1:13">
      <c r="A13" s="35" t="s">
        <v>326</v>
      </c>
      <c r="B13" s="311">
        <v>311007</v>
      </c>
      <c r="C13" s="317">
        <v>96.155276774837205</v>
      </c>
      <c r="D13" s="324" t="s">
        <v>327</v>
      </c>
      <c r="E13" s="324" t="s">
        <v>327</v>
      </c>
      <c r="F13" s="324" t="s">
        <v>327</v>
      </c>
      <c r="G13" s="324" t="s">
        <v>327</v>
      </c>
      <c r="H13" s="324" t="s">
        <v>327</v>
      </c>
      <c r="I13" s="324" t="s">
        <v>327</v>
      </c>
      <c r="J13" s="324" t="s">
        <v>327</v>
      </c>
      <c r="K13" s="324" t="s">
        <v>327</v>
      </c>
      <c r="L13" s="324" t="s">
        <v>327</v>
      </c>
      <c r="M13" s="325" t="s">
        <v>327</v>
      </c>
    </row>
    <row r="14" spans="1:13">
      <c r="A14" s="133" t="s">
        <v>194</v>
      </c>
      <c r="B14" s="321">
        <v>233562</v>
      </c>
      <c r="C14" s="134">
        <v>100</v>
      </c>
      <c r="D14" s="326">
        <v>11.3</v>
      </c>
      <c r="E14" s="326">
        <v>10.6</v>
      </c>
      <c r="F14" s="326">
        <v>9.1999999999999993</v>
      </c>
      <c r="G14" s="326">
        <v>21.9</v>
      </c>
      <c r="H14" s="326">
        <v>3.5</v>
      </c>
      <c r="I14" s="326">
        <v>2.9</v>
      </c>
      <c r="J14" s="326">
        <v>12</v>
      </c>
      <c r="K14" s="326">
        <v>2.2999999999999998</v>
      </c>
      <c r="L14" s="326">
        <v>24.4</v>
      </c>
      <c r="M14" s="327">
        <v>2</v>
      </c>
    </row>
    <row r="15" spans="1:13">
      <c r="A15" s="35" t="s">
        <v>328</v>
      </c>
      <c r="B15" s="311">
        <v>219308</v>
      </c>
      <c r="C15" s="317">
        <v>84.008994342145087</v>
      </c>
      <c r="D15" s="112">
        <v>9.0562131796377709</v>
      </c>
      <c r="E15" s="112">
        <v>7.2591971109125062</v>
      </c>
      <c r="F15" s="112">
        <v>11.647089937439583</v>
      </c>
      <c r="G15" s="112">
        <v>22.286008718332209</v>
      </c>
      <c r="H15" s="112">
        <v>2.4426833494446165</v>
      </c>
      <c r="I15" s="112">
        <v>3.676108486694512</v>
      </c>
      <c r="J15" s="112">
        <v>19.291589910080802</v>
      </c>
      <c r="K15" s="112">
        <v>3.0464004961059334</v>
      </c>
      <c r="L15" s="112">
        <v>11.789355609462492</v>
      </c>
      <c r="M15" s="113">
        <v>6.701989895489449</v>
      </c>
    </row>
    <row r="16" spans="1:13">
      <c r="A16" s="133" t="s">
        <v>329</v>
      </c>
      <c r="B16" s="321">
        <v>206750</v>
      </c>
      <c r="C16" s="134">
        <v>98.640737789779536</v>
      </c>
      <c r="D16" s="326">
        <v>12.523821039903266</v>
      </c>
      <c r="E16" s="326">
        <v>11.962273276904474</v>
      </c>
      <c r="F16" s="326">
        <v>10.67472793228537</v>
      </c>
      <c r="G16" s="326">
        <v>24.600725513905683</v>
      </c>
      <c r="H16" s="326">
        <v>8.3869407496977022</v>
      </c>
      <c r="I16" s="326">
        <v>2.6099153567110034</v>
      </c>
      <c r="J16" s="326">
        <v>13.355743651753324</v>
      </c>
      <c r="K16" s="326">
        <v>0.75550181378476422</v>
      </c>
      <c r="L16" s="326">
        <v>12.873518742442563</v>
      </c>
      <c r="M16" s="327">
        <v>1.2686819830713423</v>
      </c>
    </row>
    <row r="17" spans="1:13">
      <c r="A17" s="35" t="s">
        <v>330</v>
      </c>
      <c r="B17" s="311">
        <v>13218</v>
      </c>
      <c r="C17" s="317">
        <v>41.239236241108202</v>
      </c>
      <c r="D17" s="328">
        <v>7.6864881222575274</v>
      </c>
      <c r="E17" s="328">
        <v>16.273263731275534</v>
      </c>
      <c r="F17" s="328">
        <v>12.482977757603269</v>
      </c>
      <c r="G17" s="328">
        <v>30.072628234226055</v>
      </c>
      <c r="H17" s="328">
        <v>6.9753366621274013</v>
      </c>
      <c r="I17" s="328">
        <v>5.0764109547586624</v>
      </c>
      <c r="J17" s="328">
        <v>13.890149795733093</v>
      </c>
      <c r="K17" s="328">
        <v>1.3088213042820396</v>
      </c>
      <c r="L17" s="328">
        <v>4.7057043425631715</v>
      </c>
      <c r="M17" s="329">
        <v>1.5282190951732486</v>
      </c>
    </row>
    <row r="18" spans="1:13">
      <c r="A18" s="133" t="s">
        <v>331</v>
      </c>
      <c r="B18" s="321">
        <v>292834</v>
      </c>
      <c r="C18" s="134">
        <v>88.138501036891668</v>
      </c>
      <c r="D18" s="330">
        <v>11.410218758750691</v>
      </c>
      <c r="E18" s="330">
        <v>10.255639713967641</v>
      </c>
      <c r="F18" s="330">
        <v>8.6137538673787883</v>
      </c>
      <c r="G18" s="330">
        <v>18.381062308338514</v>
      </c>
      <c r="H18" s="330">
        <v>6.3438671738937416</v>
      </c>
      <c r="I18" s="330">
        <v>5.7032311821714687</v>
      </c>
      <c r="J18" s="330">
        <v>18.384818702746266</v>
      </c>
      <c r="K18" s="330">
        <v>4.061345335582617</v>
      </c>
      <c r="L18" s="330">
        <v>10.8812501280589</v>
      </c>
      <c r="M18" s="331">
        <v>5.9648128291113736</v>
      </c>
    </row>
    <row r="19" spans="1:13">
      <c r="A19" s="35" t="s">
        <v>332</v>
      </c>
      <c r="B19" s="311">
        <v>2377184</v>
      </c>
      <c r="C19" s="317">
        <v>92.00586283943646</v>
      </c>
      <c r="D19" s="114">
        <v>7.1936795805457212</v>
      </c>
      <c r="E19" s="114">
        <v>15.107160404916067</v>
      </c>
      <c r="F19" s="114">
        <v>7.5782522514033408</v>
      </c>
      <c r="G19" s="114">
        <v>20.623435123238252</v>
      </c>
      <c r="H19" s="114">
        <v>10.535448665311561</v>
      </c>
      <c r="I19" s="114">
        <v>7.0865780688411162</v>
      </c>
      <c r="J19" s="114">
        <v>20.340411175575806</v>
      </c>
      <c r="K19" s="114">
        <v>1.4164658688599621</v>
      </c>
      <c r="L19" s="114">
        <v>7.2195084604304931</v>
      </c>
      <c r="M19" s="332">
        <v>2.7633956816132028</v>
      </c>
    </row>
    <row r="20" spans="1:13">
      <c r="A20" s="133" t="s">
        <v>333</v>
      </c>
      <c r="B20" s="333" t="s">
        <v>327</v>
      </c>
      <c r="C20" s="334" t="s">
        <v>327</v>
      </c>
      <c r="D20" s="336" t="s">
        <v>327</v>
      </c>
      <c r="E20" s="336" t="s">
        <v>327</v>
      </c>
      <c r="F20" s="336" t="s">
        <v>327</v>
      </c>
      <c r="G20" s="336" t="s">
        <v>327</v>
      </c>
      <c r="H20" s="336" t="s">
        <v>327</v>
      </c>
      <c r="I20" s="337" t="s">
        <v>327</v>
      </c>
      <c r="J20" s="338" t="s">
        <v>327</v>
      </c>
      <c r="K20" s="336" t="s">
        <v>327</v>
      </c>
      <c r="L20" s="336" t="s">
        <v>327</v>
      </c>
      <c r="M20" s="337" t="s">
        <v>327</v>
      </c>
    </row>
    <row r="21" spans="1:13">
      <c r="A21" s="35" t="s">
        <v>334</v>
      </c>
      <c r="B21" s="311">
        <v>47362</v>
      </c>
      <c r="C21" s="111">
        <v>90.539274722333744</v>
      </c>
      <c r="D21" s="114">
        <v>7.9810818799881762</v>
      </c>
      <c r="E21" s="114">
        <v>12.516363329251298</v>
      </c>
      <c r="F21" s="114">
        <v>8.1014315273848236</v>
      </c>
      <c r="G21" s="114">
        <v>20.926058865757359</v>
      </c>
      <c r="H21" s="114">
        <v>5.5804231240234783</v>
      </c>
      <c r="I21" s="114">
        <v>5.8654617625944852</v>
      </c>
      <c r="J21" s="114">
        <v>18.85266669481863</v>
      </c>
      <c r="K21" s="114">
        <v>2.2993116844727841</v>
      </c>
      <c r="L21" s="114">
        <v>11.635910645665302</v>
      </c>
      <c r="M21" s="332">
        <v>6.2412904860436633</v>
      </c>
    </row>
    <row r="22" spans="1:13">
      <c r="A22" s="133" t="s">
        <v>335</v>
      </c>
      <c r="B22" s="321">
        <v>1284772</v>
      </c>
      <c r="C22" s="134">
        <v>85.30008717423361</v>
      </c>
      <c r="D22" s="339">
        <v>11.321775381157122</v>
      </c>
      <c r="E22" s="339">
        <v>11.175601585339656</v>
      </c>
      <c r="F22" s="339">
        <v>11.506010404959012</v>
      </c>
      <c r="G22" s="339">
        <v>21.427148163253872</v>
      </c>
      <c r="H22" s="339">
        <v>6.3715585333428821</v>
      </c>
      <c r="I22" s="339">
        <v>3.5148648943158785</v>
      </c>
      <c r="J22" s="339">
        <v>17.227648174150744</v>
      </c>
      <c r="K22" s="339">
        <v>1.7919911081499287</v>
      </c>
      <c r="L22" s="339">
        <v>12.113822530378931</v>
      </c>
      <c r="M22" s="340">
        <v>3.5465436668918686</v>
      </c>
    </row>
    <row r="23" spans="1:13">
      <c r="A23" s="35" t="s">
        <v>336</v>
      </c>
      <c r="B23" s="311">
        <v>282609</v>
      </c>
      <c r="C23" s="111">
        <v>100</v>
      </c>
      <c r="D23" s="114">
        <v>5.1137791082378836</v>
      </c>
      <c r="E23" s="114">
        <v>12.260756026878125</v>
      </c>
      <c r="F23" s="114">
        <v>6.7071466230728669</v>
      </c>
      <c r="G23" s="114">
        <v>17.431858150306606</v>
      </c>
      <c r="H23" s="114">
        <v>5.1718098149740452</v>
      </c>
      <c r="I23" s="114">
        <v>9.0821594499821305</v>
      </c>
      <c r="J23" s="114">
        <v>18.99161031672735</v>
      </c>
      <c r="K23" s="114">
        <v>2.1453669203740859</v>
      </c>
      <c r="L23" s="114">
        <v>18.680579882452435</v>
      </c>
      <c r="M23" s="332">
        <v>4.4099798661755285</v>
      </c>
    </row>
    <row r="24" spans="1:13">
      <c r="A24" s="133" t="s">
        <v>337</v>
      </c>
      <c r="B24" s="321">
        <v>665986</v>
      </c>
      <c r="C24" s="134">
        <v>100</v>
      </c>
      <c r="D24" s="339">
        <v>7.2663689627109287</v>
      </c>
      <c r="E24" s="339">
        <v>14.244894036811584</v>
      </c>
      <c r="F24" s="339">
        <v>13.610045856819813</v>
      </c>
      <c r="G24" s="339">
        <v>16.977984522197161</v>
      </c>
      <c r="H24" s="339">
        <v>9.3330790737342824</v>
      </c>
      <c r="I24" s="339">
        <v>4.9236770742928533</v>
      </c>
      <c r="J24" s="339">
        <v>19.410017627998187</v>
      </c>
      <c r="K24" s="339">
        <v>3.8296600829446867</v>
      </c>
      <c r="L24" s="339">
        <v>8.23110395714024</v>
      </c>
      <c r="M24" s="340">
        <v>1.2476238239242265</v>
      </c>
    </row>
    <row r="25" spans="1:13">
      <c r="A25" s="35" t="s">
        <v>338</v>
      </c>
      <c r="B25" s="311">
        <v>147263</v>
      </c>
      <c r="C25" s="111">
        <v>93.481324429322299</v>
      </c>
      <c r="D25" s="320">
        <v>5.9594059607640757</v>
      </c>
      <c r="E25" s="329">
        <v>9.2344988218357624</v>
      </c>
      <c r="F25" s="329">
        <v>5.9329227300815548</v>
      </c>
      <c r="G25" s="329">
        <v>26.67472481207092</v>
      </c>
      <c r="H25" s="329">
        <v>4.2855299701893887</v>
      </c>
      <c r="I25" s="329">
        <v>3.6159795739595144</v>
      </c>
      <c r="J25" s="329">
        <v>19.346339542179638</v>
      </c>
      <c r="K25" s="329">
        <v>4.6501836849717852</v>
      </c>
      <c r="L25" s="329">
        <v>10.215736471482993</v>
      </c>
      <c r="M25" s="329">
        <v>10.084678432464367</v>
      </c>
    </row>
    <row r="26" spans="1:13">
      <c r="A26" s="133" t="s">
        <v>339</v>
      </c>
      <c r="B26" s="321">
        <v>269014</v>
      </c>
      <c r="C26" s="134">
        <v>94.439588138443341</v>
      </c>
      <c r="D26" s="330">
        <v>10.816909157144238</v>
      </c>
      <c r="E26" s="330">
        <v>8.6040131740355523</v>
      </c>
      <c r="F26" s="330">
        <v>7.3758243065416673</v>
      </c>
      <c r="G26" s="330">
        <v>23.51327440207573</v>
      </c>
      <c r="H26" s="330">
        <v>4.1127971034964723</v>
      </c>
      <c r="I26" s="330">
        <v>3.2503884556194103</v>
      </c>
      <c r="J26" s="330">
        <v>20.550975042191112</v>
      </c>
      <c r="K26" s="330">
        <v>2.9429695108804745</v>
      </c>
      <c r="L26" s="330">
        <v>10.933631706900012</v>
      </c>
      <c r="M26" s="331">
        <v>5.3640330986491414</v>
      </c>
    </row>
    <row r="27" spans="1:13">
      <c r="A27" s="35" t="s">
        <v>340</v>
      </c>
      <c r="B27" s="311">
        <v>176943</v>
      </c>
      <c r="C27" s="111">
        <v>100</v>
      </c>
      <c r="D27" s="115">
        <v>5.9538947570686602</v>
      </c>
      <c r="E27" s="115">
        <v>16.373069293501295</v>
      </c>
      <c r="F27" s="115">
        <v>5.8154320882996222</v>
      </c>
      <c r="G27" s="115">
        <v>19.485370995179238</v>
      </c>
      <c r="H27" s="115">
        <v>10.109470281390053</v>
      </c>
      <c r="I27" s="115">
        <v>7.1446737084823919</v>
      </c>
      <c r="J27" s="115">
        <v>10.772395630231205</v>
      </c>
      <c r="K27" s="115">
        <v>1.8926999090102463</v>
      </c>
      <c r="L27" s="115">
        <v>17.65992438242824</v>
      </c>
      <c r="M27" s="341">
        <v>4.7060352768970795</v>
      </c>
    </row>
    <row r="28" spans="1:13">
      <c r="A28" s="133" t="s">
        <v>341</v>
      </c>
      <c r="B28" s="321">
        <v>18090</v>
      </c>
      <c r="C28" s="134">
        <v>100</v>
      </c>
      <c r="D28" s="330">
        <v>12.515201768933112</v>
      </c>
      <c r="E28" s="330">
        <v>14.599226091763406</v>
      </c>
      <c r="F28" s="330">
        <v>15.837479270315091</v>
      </c>
      <c r="G28" s="330">
        <v>22.161415146489773</v>
      </c>
      <c r="H28" s="330">
        <v>4.3891652846876728</v>
      </c>
      <c r="I28" s="330">
        <v>7.7059148700939746</v>
      </c>
      <c r="J28" s="330">
        <v>7.1697070204532896</v>
      </c>
      <c r="K28" s="330">
        <v>1.3875069098949695</v>
      </c>
      <c r="L28" s="330">
        <v>12.305140961857381</v>
      </c>
      <c r="M28" s="331">
        <v>1.9237147595356552</v>
      </c>
    </row>
    <row r="29" spans="1:13">
      <c r="A29" s="35" t="s">
        <v>342</v>
      </c>
      <c r="B29" s="311">
        <v>1641044</v>
      </c>
      <c r="C29" s="111">
        <v>91.952598333691014</v>
      </c>
      <c r="D29" s="114">
        <v>4.7104160522204159</v>
      </c>
      <c r="E29" s="114">
        <v>15.581056936925519</v>
      </c>
      <c r="F29" s="114">
        <v>11.719186079105739</v>
      </c>
      <c r="G29" s="114">
        <v>19.281384289513262</v>
      </c>
      <c r="H29" s="114">
        <v>6.8040223175003227</v>
      </c>
      <c r="I29" s="114">
        <v>1.5629075149721763</v>
      </c>
      <c r="J29" s="114">
        <v>17.610252985294728</v>
      </c>
      <c r="K29" s="114">
        <v>2.8242996531476305</v>
      </c>
      <c r="L29" s="114">
        <v>16.807593215050908</v>
      </c>
      <c r="M29" s="332">
        <v>3.0952856839914102</v>
      </c>
    </row>
    <row r="30" spans="1:13">
      <c r="A30" s="133" t="s">
        <v>343</v>
      </c>
      <c r="B30" s="321">
        <v>636</v>
      </c>
      <c r="C30" s="134">
        <v>100</v>
      </c>
      <c r="D30" s="339" t="s">
        <v>195</v>
      </c>
      <c r="E30" s="322" t="s">
        <v>195</v>
      </c>
      <c r="F30" s="339" t="s">
        <v>195</v>
      </c>
      <c r="G30" s="339">
        <v>74.528301886792448</v>
      </c>
      <c r="H30" s="322" t="s">
        <v>195</v>
      </c>
      <c r="I30" s="339" t="s">
        <v>195</v>
      </c>
      <c r="J30" s="339">
        <v>25.471698113207548</v>
      </c>
      <c r="K30" s="322" t="s">
        <v>195</v>
      </c>
      <c r="L30" s="339" t="s">
        <v>195</v>
      </c>
      <c r="M30" s="323" t="s">
        <v>195</v>
      </c>
    </row>
    <row r="31" spans="1:13">
      <c r="A31" s="35" t="s">
        <v>344</v>
      </c>
      <c r="B31" s="311">
        <v>121778</v>
      </c>
      <c r="C31" s="317">
        <v>90.499546677368045</v>
      </c>
      <c r="D31" s="114">
        <v>6.3623971489103122</v>
      </c>
      <c r="E31" s="114">
        <v>8.244510502718061</v>
      </c>
      <c r="F31" s="114">
        <v>11.209742317988471</v>
      </c>
      <c r="G31" s="114">
        <v>27.846573272676512</v>
      </c>
      <c r="H31" s="114">
        <v>3.7650478740002296</v>
      </c>
      <c r="I31" s="114">
        <v>4.1731675672124684</v>
      </c>
      <c r="J31" s="114">
        <v>19.292483042914156</v>
      </c>
      <c r="K31" s="114">
        <v>2.9841186421192663</v>
      </c>
      <c r="L31" s="114">
        <v>13.34066908637028</v>
      </c>
      <c r="M31" s="332">
        <v>2.764046051010856</v>
      </c>
    </row>
    <row r="32" spans="1:13">
      <c r="A32" s="133" t="s">
        <v>345</v>
      </c>
      <c r="B32" s="333" t="s">
        <v>327</v>
      </c>
      <c r="C32" s="335" t="s">
        <v>327</v>
      </c>
      <c r="D32" s="336" t="s">
        <v>327</v>
      </c>
      <c r="E32" s="336" t="s">
        <v>327</v>
      </c>
      <c r="F32" s="334" t="s">
        <v>327</v>
      </c>
      <c r="G32" s="335" t="s">
        <v>327</v>
      </c>
      <c r="H32" s="336" t="s">
        <v>327</v>
      </c>
      <c r="I32" s="336" t="s">
        <v>327</v>
      </c>
      <c r="J32" s="334" t="s">
        <v>327</v>
      </c>
      <c r="K32" s="334" t="s">
        <v>327</v>
      </c>
      <c r="L32" s="335" t="s">
        <v>327</v>
      </c>
      <c r="M32" s="337" t="s">
        <v>327</v>
      </c>
    </row>
    <row r="33" spans="1:13">
      <c r="A33" s="35" t="s">
        <v>346</v>
      </c>
      <c r="B33" s="311">
        <v>51586</v>
      </c>
      <c r="C33" s="317">
        <v>78.198520494785356</v>
      </c>
      <c r="D33" s="114">
        <v>9.0373357112394839</v>
      </c>
      <c r="E33" s="114">
        <v>10.950645523979375</v>
      </c>
      <c r="F33" s="114">
        <v>9.0315201798937697</v>
      </c>
      <c r="G33" s="114">
        <v>19.999612297910286</v>
      </c>
      <c r="H33" s="114">
        <v>3.0124452370798278</v>
      </c>
      <c r="I33" s="114">
        <v>5.6895281665568174</v>
      </c>
      <c r="J33" s="114">
        <v>20.148877602450277</v>
      </c>
      <c r="K33" s="114">
        <v>2.4134455084712907</v>
      </c>
      <c r="L33" s="114">
        <v>13.515294847439227</v>
      </c>
      <c r="M33" s="332">
        <v>6.2012949249796456</v>
      </c>
    </row>
    <row r="34" spans="1:13">
      <c r="A34" s="133" t="s">
        <v>347</v>
      </c>
      <c r="B34" s="333" t="s">
        <v>327</v>
      </c>
      <c r="C34" s="335" t="s">
        <v>327</v>
      </c>
      <c r="D34" s="336" t="s">
        <v>327</v>
      </c>
      <c r="E34" s="336" t="s">
        <v>327</v>
      </c>
      <c r="F34" s="334" t="s">
        <v>327</v>
      </c>
      <c r="G34" s="335" t="s">
        <v>327</v>
      </c>
      <c r="H34" s="336" t="s">
        <v>327</v>
      </c>
      <c r="I34" s="336" t="s">
        <v>327</v>
      </c>
      <c r="J34" s="334" t="s">
        <v>327</v>
      </c>
      <c r="K34" s="334" t="s">
        <v>327</v>
      </c>
      <c r="L34" s="335" t="s">
        <v>327</v>
      </c>
      <c r="M34" s="337" t="s">
        <v>327</v>
      </c>
    </row>
    <row r="35" spans="1:13">
      <c r="A35" s="35" t="s">
        <v>348</v>
      </c>
      <c r="B35" s="311">
        <v>53013</v>
      </c>
      <c r="C35" s="317">
        <v>90.541579136137727</v>
      </c>
      <c r="D35" s="320">
        <v>3.3972799124742985</v>
      </c>
      <c r="E35" s="329">
        <v>27.385735574293097</v>
      </c>
      <c r="F35" s="329">
        <v>5.9683473864901062</v>
      </c>
      <c r="G35" s="329">
        <v>9.933412559183596</v>
      </c>
      <c r="H35" s="329">
        <v>7.3755493935449792</v>
      </c>
      <c r="I35" s="329">
        <v>3.0313319374493051</v>
      </c>
      <c r="J35" s="329">
        <v>16.756267330654744</v>
      </c>
      <c r="K35" s="329">
        <v>3.4425518269103805</v>
      </c>
      <c r="L35" s="329">
        <v>13.517439118706731</v>
      </c>
      <c r="M35" s="329">
        <v>8.8657499103993356</v>
      </c>
    </row>
    <row r="36" spans="1:13">
      <c r="A36" s="133" t="s">
        <v>349</v>
      </c>
      <c r="B36" s="321">
        <v>10263</v>
      </c>
      <c r="C36" s="134">
        <v>100</v>
      </c>
      <c r="D36" s="330">
        <v>8.7791094221962389</v>
      </c>
      <c r="E36" s="330">
        <v>11.05914449965897</v>
      </c>
      <c r="F36" s="330">
        <v>11.039657020364416</v>
      </c>
      <c r="G36" s="330">
        <v>25.148592029620971</v>
      </c>
      <c r="H36" s="330">
        <v>9.6268147715093058</v>
      </c>
      <c r="I36" s="330">
        <v>4.0436519536197997</v>
      </c>
      <c r="J36" s="330">
        <v>7.3078047354574682</v>
      </c>
      <c r="K36" s="330">
        <v>7.7949917178212993E-2</v>
      </c>
      <c r="L36" s="330">
        <v>21.124427555295721</v>
      </c>
      <c r="M36" s="331">
        <v>1.744129396862516</v>
      </c>
    </row>
    <row r="37" spans="1:13">
      <c r="A37" s="35" t="s">
        <v>350</v>
      </c>
      <c r="B37" s="311">
        <v>695863</v>
      </c>
      <c r="C37" s="317">
        <v>99.863378371590741</v>
      </c>
      <c r="D37" s="114">
        <v>11.409429729702541</v>
      </c>
      <c r="E37" s="114">
        <v>8.1797710181458143</v>
      </c>
      <c r="F37" s="114">
        <v>10.522617239312911</v>
      </c>
      <c r="G37" s="114">
        <v>27.273184520516253</v>
      </c>
      <c r="H37" s="114">
        <v>2.7229497760335009</v>
      </c>
      <c r="I37" s="114">
        <v>5.0880704966351136</v>
      </c>
      <c r="J37" s="114">
        <v>8.6537148835331088</v>
      </c>
      <c r="K37" s="114">
        <v>1.0861333337165504</v>
      </c>
      <c r="L37" s="114">
        <v>18.354474946936396</v>
      </c>
      <c r="M37" s="332">
        <v>6.7092229361239211</v>
      </c>
    </row>
    <row r="38" spans="1:13">
      <c r="A38" s="133" t="s">
        <v>351</v>
      </c>
      <c r="B38" s="321">
        <v>227834</v>
      </c>
      <c r="C38" s="134">
        <v>90.431130974589394</v>
      </c>
      <c r="D38" s="339">
        <v>17.369224962033762</v>
      </c>
      <c r="E38" s="339">
        <v>10.912769823643529</v>
      </c>
      <c r="F38" s="339">
        <v>10.339106542482684</v>
      </c>
      <c r="G38" s="339">
        <v>14.4328765680276</v>
      </c>
      <c r="H38" s="339">
        <v>5.2279291062791335</v>
      </c>
      <c r="I38" s="339">
        <v>4.1503901963710419</v>
      </c>
      <c r="J38" s="339">
        <v>10.758710289070113</v>
      </c>
      <c r="K38" s="339">
        <v>0.87388186135519719</v>
      </c>
      <c r="L38" s="339">
        <v>19.963218834765662</v>
      </c>
      <c r="M38" s="340">
        <v>4.7231756454260561</v>
      </c>
    </row>
    <row r="39" spans="1:13">
      <c r="A39" s="35" t="s">
        <v>352</v>
      </c>
      <c r="B39" s="311">
        <v>439259</v>
      </c>
      <c r="C39" s="317">
        <v>75.874496847443325</v>
      </c>
      <c r="D39" s="114">
        <v>7.4832269366765747</v>
      </c>
      <c r="E39" s="114">
        <v>12.764873162355322</v>
      </c>
      <c r="F39" s="114">
        <v>10.066068070182974</v>
      </c>
      <c r="G39" s="114">
        <v>19.026761739492418</v>
      </c>
      <c r="H39" s="114">
        <v>4.7638555868775709</v>
      </c>
      <c r="I39" s="114">
        <v>4.4133206576907478</v>
      </c>
      <c r="J39" s="114">
        <v>23.473037966633107</v>
      </c>
      <c r="K39" s="114">
        <v>2.1466547619145944</v>
      </c>
      <c r="L39" s="114">
        <v>9.160078994252185</v>
      </c>
      <c r="M39" s="332">
        <v>6.6889068579796662</v>
      </c>
    </row>
    <row r="40" spans="1:13">
      <c r="A40" s="133" t="s">
        <v>353</v>
      </c>
      <c r="B40" s="321">
        <v>263523</v>
      </c>
      <c r="C40" s="134">
        <v>83.850018614034028</v>
      </c>
      <c r="D40" s="339">
        <v>3.9696724764062337</v>
      </c>
      <c r="E40" s="339">
        <v>9.9570056503606903</v>
      </c>
      <c r="F40" s="339">
        <v>9.9133661957400303</v>
      </c>
      <c r="G40" s="339">
        <v>19.248794222895153</v>
      </c>
      <c r="H40" s="339">
        <v>6.5641329219840392</v>
      </c>
      <c r="I40" s="339">
        <v>1.647674017068719</v>
      </c>
      <c r="J40" s="339">
        <v>25.496446230499803</v>
      </c>
      <c r="K40" s="339">
        <v>2.1368153823385434</v>
      </c>
      <c r="L40" s="339">
        <v>15.614196863271895</v>
      </c>
      <c r="M40" s="340">
        <v>5.3877650148184406</v>
      </c>
    </row>
    <row r="41" spans="1:13">
      <c r="A41" s="35" t="s">
        <v>354</v>
      </c>
      <c r="B41" s="342" t="s">
        <v>327</v>
      </c>
      <c r="C41" s="324" t="s">
        <v>327</v>
      </c>
      <c r="D41" s="343" t="s">
        <v>327</v>
      </c>
      <c r="E41" s="343" t="s">
        <v>327</v>
      </c>
      <c r="F41" s="343" t="s">
        <v>327</v>
      </c>
      <c r="G41" s="343" t="s">
        <v>327</v>
      </c>
      <c r="H41" s="343" t="s">
        <v>327</v>
      </c>
      <c r="I41" s="344" t="s">
        <v>327</v>
      </c>
      <c r="J41" s="343" t="s">
        <v>327</v>
      </c>
      <c r="K41" s="343" t="s">
        <v>327</v>
      </c>
      <c r="L41" s="343" t="s">
        <v>327</v>
      </c>
      <c r="M41" s="344" t="s">
        <v>327</v>
      </c>
    </row>
    <row r="42" spans="1:13">
      <c r="A42" s="133" t="s">
        <v>355</v>
      </c>
      <c r="B42" s="321">
        <v>157413</v>
      </c>
      <c r="C42" s="134">
        <v>86.673530966434669</v>
      </c>
      <c r="D42" s="336" t="s">
        <v>327</v>
      </c>
      <c r="E42" s="336" t="s">
        <v>327</v>
      </c>
      <c r="F42" s="345" t="s">
        <v>327</v>
      </c>
      <c r="G42" s="345" t="s">
        <v>327</v>
      </c>
      <c r="H42" s="345" t="s">
        <v>327</v>
      </c>
      <c r="I42" s="346" t="s">
        <v>327</v>
      </c>
      <c r="J42" s="338" t="s">
        <v>327</v>
      </c>
      <c r="K42" s="336" t="s">
        <v>327</v>
      </c>
      <c r="L42" s="336" t="s">
        <v>327</v>
      </c>
      <c r="M42" s="337" t="s">
        <v>327</v>
      </c>
    </row>
    <row r="43" spans="1:13">
      <c r="A43" s="35" t="s">
        <v>356</v>
      </c>
      <c r="B43" s="311">
        <v>415306</v>
      </c>
      <c r="C43" s="317">
        <v>100</v>
      </c>
      <c r="D43" s="320">
        <v>12.5005975973173</v>
      </c>
      <c r="E43" s="329">
        <v>15.407766260907573</v>
      </c>
      <c r="F43" s="329">
        <v>12.646297514678128</v>
      </c>
      <c r="G43" s="329">
        <v>12.944754689146951</v>
      </c>
      <c r="H43" s="329">
        <v>6.3440931204596831</v>
      </c>
      <c r="I43" s="329">
        <v>4.1636027947065397</v>
      </c>
      <c r="J43" s="329">
        <v>16.699031778517913</v>
      </c>
      <c r="K43" s="329">
        <v>0.79224330064950299</v>
      </c>
      <c r="L43" s="329">
        <v>16.768922207626936</v>
      </c>
      <c r="M43" s="329">
        <v>1.7254057401214318</v>
      </c>
    </row>
    <row r="44" spans="1:13" ht="12.75" customHeight="1">
      <c r="A44" s="133" t="s">
        <v>357</v>
      </c>
      <c r="B44" s="333" t="s">
        <v>327</v>
      </c>
      <c r="C44" s="335" t="s">
        <v>327</v>
      </c>
      <c r="D44" s="345" t="s">
        <v>327</v>
      </c>
      <c r="E44" s="336" t="s">
        <v>327</v>
      </c>
      <c r="F44" s="336" t="s">
        <v>327</v>
      </c>
      <c r="G44" s="336" t="s">
        <v>327</v>
      </c>
      <c r="H44" s="336" t="s">
        <v>327</v>
      </c>
      <c r="I44" s="337" t="s">
        <v>327</v>
      </c>
      <c r="J44" s="338" t="s">
        <v>327</v>
      </c>
      <c r="K44" s="336" t="s">
        <v>327</v>
      </c>
      <c r="L44" s="346" t="s">
        <v>327</v>
      </c>
      <c r="M44" s="337" t="s">
        <v>327</v>
      </c>
    </row>
    <row r="45" spans="1:13">
      <c r="A45" s="35" t="s">
        <v>358</v>
      </c>
      <c r="B45" s="311">
        <v>143025</v>
      </c>
      <c r="C45" s="317">
        <v>84.122456181625694</v>
      </c>
      <c r="D45" s="114">
        <v>13.259919594476491</v>
      </c>
      <c r="E45" s="114">
        <v>9.0718405873099108</v>
      </c>
      <c r="F45" s="114">
        <v>28.475441356406222</v>
      </c>
      <c r="G45" s="114">
        <v>3.7468973955602172</v>
      </c>
      <c r="H45" s="114">
        <v>4.1349414438035312</v>
      </c>
      <c r="I45" s="114">
        <v>4.1978675056808257</v>
      </c>
      <c r="J45" s="114">
        <v>17.808774689739558</v>
      </c>
      <c r="K45" s="114">
        <v>4.2538017829050867</v>
      </c>
      <c r="L45" s="114">
        <v>10.50445726271631</v>
      </c>
      <c r="M45" s="332">
        <v>4.5460583814018527</v>
      </c>
    </row>
    <row r="46" spans="1:13">
      <c r="A46" s="133" t="s">
        <v>359</v>
      </c>
      <c r="B46" s="321">
        <v>4724555</v>
      </c>
      <c r="C46" s="134">
        <v>93.265608556686843</v>
      </c>
      <c r="D46" s="336" t="s">
        <v>327</v>
      </c>
      <c r="E46" s="336" t="s">
        <v>327</v>
      </c>
      <c r="F46" s="336" t="s">
        <v>327</v>
      </c>
      <c r="G46" s="336" t="s">
        <v>327</v>
      </c>
      <c r="H46" s="336" t="s">
        <v>327</v>
      </c>
      <c r="I46" s="337" t="s">
        <v>327</v>
      </c>
      <c r="J46" s="338" t="s">
        <v>327</v>
      </c>
      <c r="K46" s="336" t="s">
        <v>327</v>
      </c>
      <c r="L46" s="336" t="s">
        <v>327</v>
      </c>
      <c r="M46" s="337" t="s">
        <v>327</v>
      </c>
    </row>
    <row r="47" spans="1:13">
      <c r="A47" s="35" t="s">
        <v>360</v>
      </c>
      <c r="B47" s="311">
        <v>1947350</v>
      </c>
      <c r="C47" s="317">
        <v>99.893558356951402</v>
      </c>
      <c r="D47" s="114">
        <v>6.8133617480165363</v>
      </c>
      <c r="E47" s="114">
        <v>16.625670783372275</v>
      </c>
      <c r="F47" s="114">
        <v>16.303181246309087</v>
      </c>
      <c r="G47" s="114">
        <v>18.263280868873082</v>
      </c>
      <c r="H47" s="114">
        <v>9.1586001489203284</v>
      </c>
      <c r="I47" s="114">
        <v>4.3025136724266311</v>
      </c>
      <c r="J47" s="114">
        <v>9.0255988908003175</v>
      </c>
      <c r="K47" s="114">
        <v>0.92407630882994829</v>
      </c>
      <c r="L47" s="114">
        <v>15.912650525072536</v>
      </c>
      <c r="M47" s="332">
        <v>1.3012555524173877</v>
      </c>
    </row>
    <row r="48" spans="1:13">
      <c r="A48" s="130"/>
      <c r="B48" s="512" t="s">
        <v>361</v>
      </c>
      <c r="C48" s="513"/>
      <c r="D48" s="513"/>
      <c r="E48" s="513"/>
      <c r="F48" s="513"/>
      <c r="G48" s="513"/>
      <c r="H48" s="513"/>
      <c r="I48" s="513"/>
      <c r="J48" s="513"/>
      <c r="K48" s="513"/>
      <c r="L48" s="513"/>
      <c r="M48" s="513"/>
    </row>
    <row r="49" spans="1:13" ht="13.5">
      <c r="A49" s="315" t="s">
        <v>367</v>
      </c>
      <c r="B49" s="311">
        <v>1300880</v>
      </c>
      <c r="C49" s="347">
        <v>8.2431561235571085</v>
      </c>
      <c r="D49" s="115">
        <v>8.7105627772526599</v>
      </c>
      <c r="E49" s="115">
        <v>13.80035091767477</v>
      </c>
      <c r="F49" s="115">
        <v>13.579554335258686</v>
      </c>
      <c r="G49" s="115">
        <v>20.355553767919435</v>
      </c>
      <c r="H49" s="115">
        <v>6.7531012252481499</v>
      </c>
      <c r="I49" s="115">
        <v>4.6296717723671206</v>
      </c>
      <c r="J49" s="115">
        <v>9.8203672674888143</v>
      </c>
      <c r="K49" s="115">
        <v>0.90118029850935844</v>
      </c>
      <c r="L49" s="115">
        <v>17.503439141398371</v>
      </c>
      <c r="M49" s="341">
        <v>2.9922558897611848</v>
      </c>
    </row>
    <row r="50" spans="1:13">
      <c r="A50" s="133" t="s">
        <v>325</v>
      </c>
      <c r="B50" s="321">
        <v>72855</v>
      </c>
      <c r="C50" s="134">
        <v>4.8167989955828654</v>
      </c>
      <c r="D50" s="322">
        <v>5.6495779287626107</v>
      </c>
      <c r="E50" s="322">
        <v>10.654038844279734</v>
      </c>
      <c r="F50" s="322">
        <v>6.3962665568595156</v>
      </c>
      <c r="G50" s="322">
        <v>9.8661725344863083</v>
      </c>
      <c r="H50" s="322">
        <v>3.6785395648891632</v>
      </c>
      <c r="I50" s="322">
        <v>4.2138494269439297</v>
      </c>
      <c r="J50" s="322">
        <v>49.421453572163884</v>
      </c>
      <c r="K50" s="322">
        <v>5.92958616429895</v>
      </c>
      <c r="L50" s="322">
        <v>2.0451581909271841</v>
      </c>
      <c r="M50" s="323">
        <v>0.76590487955528097</v>
      </c>
    </row>
    <row r="51" spans="1:13">
      <c r="A51" s="35" t="s">
        <v>326</v>
      </c>
      <c r="B51" s="311">
        <v>12435.467674729998</v>
      </c>
      <c r="C51" s="347">
        <v>3.8447232251627952</v>
      </c>
      <c r="D51" s="324" t="s">
        <v>327</v>
      </c>
      <c r="E51" s="324" t="s">
        <v>327</v>
      </c>
      <c r="F51" s="324" t="s">
        <v>327</v>
      </c>
      <c r="G51" s="324" t="s">
        <v>327</v>
      </c>
      <c r="H51" s="324" t="s">
        <v>327</v>
      </c>
      <c r="I51" s="324" t="s">
        <v>327</v>
      </c>
      <c r="J51" s="324" t="s">
        <v>327</v>
      </c>
      <c r="K51" s="324" t="s">
        <v>327</v>
      </c>
      <c r="L51" s="324" t="s">
        <v>327</v>
      </c>
      <c r="M51" s="325" t="s">
        <v>327</v>
      </c>
    </row>
    <row r="52" spans="1:13">
      <c r="A52" s="133" t="s">
        <v>194</v>
      </c>
      <c r="B52" s="348" t="s">
        <v>195</v>
      </c>
      <c r="C52" s="134">
        <v>0</v>
      </c>
      <c r="D52" s="322" t="s">
        <v>195</v>
      </c>
      <c r="E52" s="322" t="s">
        <v>195</v>
      </c>
      <c r="F52" s="322" t="s">
        <v>195</v>
      </c>
      <c r="G52" s="322" t="s">
        <v>195</v>
      </c>
      <c r="H52" s="322" t="s">
        <v>195</v>
      </c>
      <c r="I52" s="322" t="s">
        <v>195</v>
      </c>
      <c r="J52" s="322" t="s">
        <v>195</v>
      </c>
      <c r="K52" s="322" t="s">
        <v>195</v>
      </c>
      <c r="L52" s="322" t="s">
        <v>195</v>
      </c>
      <c r="M52" s="323" t="s">
        <v>195</v>
      </c>
    </row>
    <row r="53" spans="1:13">
      <c r="A53" s="35" t="s">
        <v>328</v>
      </c>
      <c r="B53" s="311">
        <v>41745</v>
      </c>
      <c r="C53" s="347">
        <v>15.991005657854917</v>
      </c>
      <c r="D53" s="112" t="s">
        <v>195</v>
      </c>
      <c r="E53" s="112">
        <v>7.4068750748592649</v>
      </c>
      <c r="F53" s="112">
        <v>13.714217271529524</v>
      </c>
      <c r="G53" s="112">
        <v>55.664151395376692</v>
      </c>
      <c r="H53" s="112">
        <v>0.29464606539705351</v>
      </c>
      <c r="I53" s="112">
        <v>3.772906934962271</v>
      </c>
      <c r="J53" s="112">
        <v>4.4699964067552997</v>
      </c>
      <c r="K53" s="112" t="s">
        <v>195</v>
      </c>
      <c r="L53" s="112">
        <v>0.57252365552760809</v>
      </c>
      <c r="M53" s="113">
        <v>12.660198826206731</v>
      </c>
    </row>
    <row r="54" spans="1:13">
      <c r="A54" s="133" t="s">
        <v>329</v>
      </c>
      <c r="B54" s="321">
        <v>2849</v>
      </c>
      <c r="C54" s="134">
        <v>1.3592622102204686</v>
      </c>
      <c r="D54" s="322">
        <v>0.1404001404001404</v>
      </c>
      <c r="E54" s="322">
        <v>2.3517023517023516</v>
      </c>
      <c r="F54" s="322">
        <v>16.286416286416287</v>
      </c>
      <c r="G54" s="322">
        <v>76.342576342576336</v>
      </c>
      <c r="H54" s="322">
        <v>0</v>
      </c>
      <c r="I54" s="322">
        <v>0</v>
      </c>
      <c r="J54" s="322">
        <v>0</v>
      </c>
      <c r="K54" s="322">
        <v>0</v>
      </c>
      <c r="L54" s="322">
        <v>4.878904878904879</v>
      </c>
      <c r="M54" s="323">
        <v>0</v>
      </c>
    </row>
    <row r="55" spans="1:13">
      <c r="A55" s="35" t="s">
        <v>330</v>
      </c>
      <c r="B55" s="311">
        <v>18834</v>
      </c>
      <c r="C55" s="317">
        <v>58.760763758891798</v>
      </c>
      <c r="D55" s="349">
        <v>16.19942656897101</v>
      </c>
      <c r="E55" s="112">
        <v>5.2829988318997563</v>
      </c>
      <c r="F55" s="112">
        <v>5.7236911967717958</v>
      </c>
      <c r="G55" s="112">
        <v>44.961240310077521</v>
      </c>
      <c r="H55" s="112">
        <v>1.3273866411808433</v>
      </c>
      <c r="I55" s="113">
        <v>2.8724646915153444</v>
      </c>
      <c r="J55" s="114">
        <v>8.8138472974407982</v>
      </c>
      <c r="K55" s="115">
        <v>2.7184878411383671</v>
      </c>
      <c r="L55" s="350">
        <v>10.873951364553468</v>
      </c>
      <c r="M55" s="113">
        <v>1.1840288839333122</v>
      </c>
    </row>
    <row r="56" spans="1:13">
      <c r="A56" s="133" t="s">
        <v>331</v>
      </c>
      <c r="B56" s="321">
        <v>39409</v>
      </c>
      <c r="C56" s="134">
        <v>11.861498963108327</v>
      </c>
      <c r="D56" s="351">
        <v>8.4371590245882917</v>
      </c>
      <c r="E56" s="326">
        <v>1.2306833464437057</v>
      </c>
      <c r="F56" s="326">
        <v>25.659113400492274</v>
      </c>
      <c r="G56" s="326">
        <v>44.715674084599968</v>
      </c>
      <c r="H56" s="326">
        <v>3.0449897231596846E-2</v>
      </c>
      <c r="I56" s="327">
        <v>1.3042705980867315</v>
      </c>
      <c r="J56" s="139">
        <v>0.34002385241949806</v>
      </c>
      <c r="K56" s="322">
        <v>0</v>
      </c>
      <c r="L56" s="352">
        <v>1.9487934228221981</v>
      </c>
      <c r="M56" s="327">
        <v>16.33383237331574</v>
      </c>
    </row>
    <row r="57" spans="1:13">
      <c r="A57" s="35" t="s">
        <v>332</v>
      </c>
      <c r="B57" s="311">
        <v>206547</v>
      </c>
      <c r="C57" s="317">
        <v>7.9941371605635414</v>
      </c>
      <c r="D57" s="112">
        <v>4.4837252538163224</v>
      </c>
      <c r="E57" s="353">
        <v>4.7582390448663014</v>
      </c>
      <c r="F57" s="112">
        <v>8.1555287658499029</v>
      </c>
      <c r="G57" s="112">
        <v>54.410860482117876</v>
      </c>
      <c r="H57" s="112">
        <v>0.54321776641636044</v>
      </c>
      <c r="I57" s="113">
        <v>4.7427462030433754</v>
      </c>
      <c r="J57" s="114">
        <v>5.3716587507927978</v>
      </c>
      <c r="K57" s="115">
        <v>0.50981132623567516</v>
      </c>
      <c r="L57" s="112">
        <v>15.070661883251754</v>
      </c>
      <c r="M57" s="354">
        <v>1.9356369252518797</v>
      </c>
    </row>
    <row r="58" spans="1:13">
      <c r="A58" s="133" t="s">
        <v>333</v>
      </c>
      <c r="B58" s="333" t="s">
        <v>327</v>
      </c>
      <c r="C58" s="334" t="s">
        <v>327</v>
      </c>
      <c r="D58" s="355" t="s">
        <v>327</v>
      </c>
      <c r="E58" s="355" t="s">
        <v>327</v>
      </c>
      <c r="F58" s="356" t="s">
        <v>327</v>
      </c>
      <c r="G58" s="356" t="s">
        <v>327</v>
      </c>
      <c r="H58" s="356" t="s">
        <v>327</v>
      </c>
      <c r="I58" s="357" t="s">
        <v>327</v>
      </c>
      <c r="J58" s="338" t="s">
        <v>327</v>
      </c>
      <c r="K58" s="335" t="s">
        <v>327</v>
      </c>
      <c r="L58" s="355" t="s">
        <v>327</v>
      </c>
      <c r="M58" s="358" t="s">
        <v>327</v>
      </c>
    </row>
    <row r="59" spans="1:13">
      <c r="A59" s="35" t="s">
        <v>334</v>
      </c>
      <c r="B59" s="311">
        <v>4949</v>
      </c>
      <c r="C59" s="111">
        <v>9.4607252776662651</v>
      </c>
      <c r="D59" s="115">
        <v>0</v>
      </c>
      <c r="E59" s="115">
        <v>11.759951505354618</v>
      </c>
      <c r="F59" s="115">
        <v>1.1921600323297636</v>
      </c>
      <c r="G59" s="115">
        <v>58.072337846029498</v>
      </c>
      <c r="H59" s="115">
        <v>1.2527783390583958</v>
      </c>
      <c r="I59" s="115">
        <v>24.186704384724187</v>
      </c>
      <c r="J59" s="115">
        <v>0</v>
      </c>
      <c r="K59" s="115">
        <v>0</v>
      </c>
      <c r="L59" s="115">
        <v>0</v>
      </c>
      <c r="M59" s="341">
        <v>3.536067892503536</v>
      </c>
    </row>
    <row r="60" spans="1:13">
      <c r="A60" s="133" t="s">
        <v>335</v>
      </c>
      <c r="B60" s="321">
        <v>221407</v>
      </c>
      <c r="C60" s="134">
        <v>14.699912825766393</v>
      </c>
      <c r="D60" s="322">
        <v>18.389210819892774</v>
      </c>
      <c r="E60" s="322">
        <v>6.7870482866395365</v>
      </c>
      <c r="F60" s="322">
        <v>11.276066249034583</v>
      </c>
      <c r="G60" s="322">
        <v>26.886232142615185</v>
      </c>
      <c r="H60" s="322">
        <v>0.72310270226325268</v>
      </c>
      <c r="I60" s="322">
        <v>3.2794807752239086</v>
      </c>
      <c r="J60" s="322">
        <v>8.0232332311083212</v>
      </c>
      <c r="K60" s="322">
        <v>1.2203769528515358</v>
      </c>
      <c r="L60" s="322">
        <v>17.098375390118651</v>
      </c>
      <c r="M60" s="323">
        <v>6.2947422619881035</v>
      </c>
    </row>
    <row r="61" spans="1:13">
      <c r="A61" s="35" t="s">
        <v>336</v>
      </c>
      <c r="B61" s="311" t="s">
        <v>195</v>
      </c>
      <c r="C61" s="111">
        <v>0</v>
      </c>
      <c r="D61" s="112" t="s">
        <v>195</v>
      </c>
      <c r="E61" s="112" t="s">
        <v>195</v>
      </c>
      <c r="F61" s="112" t="s">
        <v>195</v>
      </c>
      <c r="G61" s="112" t="s">
        <v>195</v>
      </c>
      <c r="H61" s="112" t="s">
        <v>195</v>
      </c>
      <c r="I61" s="113" t="s">
        <v>195</v>
      </c>
      <c r="J61" s="114" t="s">
        <v>195</v>
      </c>
      <c r="K61" s="112" t="s">
        <v>195</v>
      </c>
      <c r="L61" s="112" t="s">
        <v>195</v>
      </c>
      <c r="M61" s="113" t="s">
        <v>195</v>
      </c>
    </row>
    <row r="62" spans="1:13">
      <c r="A62" s="133" t="s">
        <v>337</v>
      </c>
      <c r="B62" s="321" t="s">
        <v>195</v>
      </c>
      <c r="C62" s="134">
        <v>0</v>
      </c>
      <c r="D62" s="326" t="s">
        <v>195</v>
      </c>
      <c r="E62" s="326" t="s">
        <v>195</v>
      </c>
      <c r="F62" s="351" t="s">
        <v>195</v>
      </c>
      <c r="G62" s="351" t="s">
        <v>195</v>
      </c>
      <c r="H62" s="351" t="s">
        <v>195</v>
      </c>
      <c r="I62" s="352" t="s">
        <v>195</v>
      </c>
      <c r="J62" s="139" t="s">
        <v>195</v>
      </c>
      <c r="K62" s="322" t="s">
        <v>195</v>
      </c>
      <c r="L62" s="326" t="s">
        <v>195</v>
      </c>
      <c r="M62" s="327" t="s">
        <v>195</v>
      </c>
    </row>
    <row r="63" spans="1:13">
      <c r="A63" s="35" t="s">
        <v>338</v>
      </c>
      <c r="B63" s="311">
        <v>10269</v>
      </c>
      <c r="C63" s="111">
        <v>6.5186755706777042</v>
      </c>
      <c r="D63" s="115">
        <v>0</v>
      </c>
      <c r="E63" s="115">
        <v>1.7528483786152498</v>
      </c>
      <c r="F63" s="115">
        <v>5.4630441133508612</v>
      </c>
      <c r="G63" s="115">
        <v>49.508228649332942</v>
      </c>
      <c r="H63" s="115">
        <v>0</v>
      </c>
      <c r="I63" s="115">
        <v>13.594312980816047</v>
      </c>
      <c r="J63" s="115">
        <v>9.8159509202453989</v>
      </c>
      <c r="K63" s="115">
        <v>0</v>
      </c>
      <c r="L63" s="115">
        <v>5.5993767650209367</v>
      </c>
      <c r="M63" s="341">
        <v>14.266238192618561</v>
      </c>
    </row>
    <row r="64" spans="1:13">
      <c r="A64" s="133" t="s">
        <v>339</v>
      </c>
      <c r="B64" s="321">
        <v>15839</v>
      </c>
      <c r="C64" s="134">
        <v>5.5604118615566627</v>
      </c>
      <c r="D64" s="322">
        <v>4.2363785592524783</v>
      </c>
      <c r="E64" s="322">
        <v>8.8578824420733628</v>
      </c>
      <c r="F64" s="322">
        <v>18.366058463286823</v>
      </c>
      <c r="G64" s="322">
        <v>45.0470357977145</v>
      </c>
      <c r="H64" s="322">
        <v>0</v>
      </c>
      <c r="I64" s="322">
        <v>2.1529136940463411</v>
      </c>
      <c r="J64" s="322">
        <v>5.2402298124881614</v>
      </c>
      <c r="K64" s="322">
        <v>0</v>
      </c>
      <c r="L64" s="322">
        <v>0.87126712544983898</v>
      </c>
      <c r="M64" s="323">
        <v>13.422564555843172</v>
      </c>
    </row>
    <row r="65" spans="1:13">
      <c r="A65" s="35" t="s">
        <v>340</v>
      </c>
      <c r="B65" s="311" t="s">
        <v>195</v>
      </c>
      <c r="C65" s="111">
        <v>0</v>
      </c>
      <c r="D65" s="349" t="s">
        <v>195</v>
      </c>
      <c r="E65" s="112" t="s">
        <v>195</v>
      </c>
      <c r="F65" s="112" t="s">
        <v>195</v>
      </c>
      <c r="G65" s="112" t="s">
        <v>195</v>
      </c>
      <c r="H65" s="112" t="s">
        <v>195</v>
      </c>
      <c r="I65" s="113" t="s">
        <v>195</v>
      </c>
      <c r="J65" s="114" t="s">
        <v>195</v>
      </c>
      <c r="K65" s="115" t="s">
        <v>195</v>
      </c>
      <c r="L65" s="350" t="s">
        <v>195</v>
      </c>
      <c r="M65" s="113" t="s">
        <v>195</v>
      </c>
    </row>
    <row r="66" spans="1:13">
      <c r="A66" s="133" t="s">
        <v>341</v>
      </c>
      <c r="B66" s="321" t="s">
        <v>195</v>
      </c>
      <c r="C66" s="134">
        <v>0</v>
      </c>
      <c r="D66" s="351" t="s">
        <v>195</v>
      </c>
      <c r="E66" s="326" t="s">
        <v>195</v>
      </c>
      <c r="F66" s="326" t="s">
        <v>195</v>
      </c>
      <c r="G66" s="326" t="s">
        <v>195</v>
      </c>
      <c r="H66" s="326" t="s">
        <v>195</v>
      </c>
      <c r="I66" s="327" t="s">
        <v>195</v>
      </c>
      <c r="J66" s="139" t="s">
        <v>195</v>
      </c>
      <c r="K66" s="322" t="s">
        <v>195</v>
      </c>
      <c r="L66" s="352" t="s">
        <v>195</v>
      </c>
      <c r="M66" s="327" t="s">
        <v>195</v>
      </c>
    </row>
    <row r="67" spans="1:13">
      <c r="A67" s="35" t="s">
        <v>342</v>
      </c>
      <c r="B67" s="311">
        <v>143619</v>
      </c>
      <c r="C67" s="317">
        <v>8.0474016663089891</v>
      </c>
      <c r="D67" s="115">
        <v>6.8110765288715278</v>
      </c>
      <c r="E67" s="115">
        <v>15.438068779200522</v>
      </c>
      <c r="F67" s="115">
        <v>19.995265250419514</v>
      </c>
      <c r="G67" s="115">
        <v>39.115994401854906</v>
      </c>
      <c r="H67" s="115">
        <v>0.69698298971584538</v>
      </c>
      <c r="I67" s="115">
        <v>3.7599481962692957E-2</v>
      </c>
      <c r="J67" s="115">
        <v>4.8245705651759163</v>
      </c>
      <c r="K67" s="115">
        <v>0.96505337037578587</v>
      </c>
      <c r="L67" s="115">
        <v>9.4305071056058036</v>
      </c>
      <c r="M67" s="341">
        <v>2.6772223730843412</v>
      </c>
    </row>
    <row r="68" spans="1:13">
      <c r="A68" s="133" t="s">
        <v>343</v>
      </c>
      <c r="B68" s="321" t="s">
        <v>195</v>
      </c>
      <c r="C68" s="134">
        <v>0</v>
      </c>
      <c r="D68" s="351" t="s">
        <v>195</v>
      </c>
      <c r="E68" s="326" t="s">
        <v>195</v>
      </c>
      <c r="F68" s="326" t="s">
        <v>195</v>
      </c>
      <c r="G68" s="326" t="s">
        <v>195</v>
      </c>
      <c r="H68" s="326" t="s">
        <v>195</v>
      </c>
      <c r="I68" s="327" t="s">
        <v>195</v>
      </c>
      <c r="J68" s="139" t="s">
        <v>195</v>
      </c>
      <c r="K68" s="322" t="s">
        <v>195</v>
      </c>
      <c r="L68" s="352" t="s">
        <v>195</v>
      </c>
      <c r="M68" s="327" t="s">
        <v>195</v>
      </c>
    </row>
    <row r="69" spans="1:13">
      <c r="A69" s="35" t="s">
        <v>344</v>
      </c>
      <c r="B69" s="316">
        <v>12784</v>
      </c>
      <c r="C69" s="317">
        <v>9.5004533226319463</v>
      </c>
      <c r="D69" s="115">
        <v>5.3269712140175223</v>
      </c>
      <c r="E69" s="115">
        <v>6.5550688360450566</v>
      </c>
      <c r="F69" s="115">
        <v>15.167396745932415</v>
      </c>
      <c r="G69" s="115">
        <v>68.351063829787222</v>
      </c>
      <c r="H69" s="115">
        <v>0</v>
      </c>
      <c r="I69" s="115">
        <v>1.7834793491864831</v>
      </c>
      <c r="J69" s="115">
        <v>1.2750312891113893</v>
      </c>
      <c r="K69" s="115">
        <v>0</v>
      </c>
      <c r="L69" s="115">
        <v>0.76658322903629528</v>
      </c>
      <c r="M69" s="341">
        <v>0.77440550688360454</v>
      </c>
    </row>
    <row r="70" spans="1:13">
      <c r="A70" s="133" t="s">
        <v>345</v>
      </c>
      <c r="B70" s="333" t="s">
        <v>327</v>
      </c>
      <c r="C70" s="359" t="s">
        <v>327</v>
      </c>
      <c r="D70" s="360" t="s">
        <v>327</v>
      </c>
      <c r="E70" s="355" t="s">
        <v>327</v>
      </c>
      <c r="F70" s="355" t="s">
        <v>327</v>
      </c>
      <c r="G70" s="355" t="s">
        <v>327</v>
      </c>
      <c r="H70" s="355" t="s">
        <v>327</v>
      </c>
      <c r="I70" s="358" t="s">
        <v>327</v>
      </c>
      <c r="J70" s="361" t="s">
        <v>327</v>
      </c>
      <c r="K70" s="355" t="s">
        <v>327</v>
      </c>
      <c r="L70" s="362" t="s">
        <v>327</v>
      </c>
      <c r="M70" s="358" t="s">
        <v>327</v>
      </c>
    </row>
    <row r="71" spans="1:13">
      <c r="A71" s="35" t="s">
        <v>346</v>
      </c>
      <c r="B71" s="311">
        <v>14382</v>
      </c>
      <c r="C71" s="317">
        <v>21.801479505214651</v>
      </c>
      <c r="D71" s="112" t="s">
        <v>195</v>
      </c>
      <c r="E71" s="112">
        <v>5.8475872618550966</v>
      </c>
      <c r="F71" s="112">
        <v>6.2021971909331102</v>
      </c>
      <c r="G71" s="112">
        <v>67.090807954387429</v>
      </c>
      <c r="H71" s="112" t="s">
        <v>195</v>
      </c>
      <c r="I71" s="112">
        <v>6.2647754137115834</v>
      </c>
      <c r="J71" s="112">
        <v>4.1857877902934222</v>
      </c>
      <c r="K71" s="112" t="s">
        <v>195</v>
      </c>
      <c r="L71" s="112">
        <v>1.2098456403838131</v>
      </c>
      <c r="M71" s="113">
        <v>9.1920456125712704</v>
      </c>
    </row>
    <row r="72" spans="1:13">
      <c r="A72" s="133" t="s">
        <v>347</v>
      </c>
      <c r="B72" s="333" t="s">
        <v>327</v>
      </c>
      <c r="C72" s="334" t="s">
        <v>327</v>
      </c>
      <c r="D72" s="355" t="s">
        <v>327</v>
      </c>
      <c r="E72" s="355" t="s">
        <v>327</v>
      </c>
      <c r="F72" s="356" t="s">
        <v>327</v>
      </c>
      <c r="G72" s="356" t="s">
        <v>327</v>
      </c>
      <c r="H72" s="356" t="s">
        <v>327</v>
      </c>
      <c r="I72" s="357" t="s">
        <v>327</v>
      </c>
      <c r="J72" s="338" t="s">
        <v>327</v>
      </c>
      <c r="K72" s="335" t="s">
        <v>327</v>
      </c>
      <c r="L72" s="355" t="s">
        <v>327</v>
      </c>
      <c r="M72" s="358" t="s">
        <v>327</v>
      </c>
    </row>
    <row r="73" spans="1:13">
      <c r="A73" s="35" t="s">
        <v>348</v>
      </c>
      <c r="B73" s="311">
        <v>5538</v>
      </c>
      <c r="C73" s="317">
        <v>9.4584208638622744</v>
      </c>
      <c r="D73" s="115">
        <v>0</v>
      </c>
      <c r="E73" s="115">
        <v>17.659804983748646</v>
      </c>
      <c r="F73" s="115">
        <v>17.045864933188877</v>
      </c>
      <c r="G73" s="115">
        <v>43.391115926327195</v>
      </c>
      <c r="H73" s="115">
        <v>0</v>
      </c>
      <c r="I73" s="115">
        <v>10.707836764174793</v>
      </c>
      <c r="J73" s="115">
        <v>2.9252437703141929</v>
      </c>
      <c r="K73" s="115">
        <v>0</v>
      </c>
      <c r="L73" s="115">
        <v>5.3448898519321055</v>
      </c>
      <c r="M73" s="341">
        <v>2.9071867100036113</v>
      </c>
    </row>
    <row r="74" spans="1:13">
      <c r="A74" s="133" t="s">
        <v>349</v>
      </c>
      <c r="B74" s="321" t="s">
        <v>195</v>
      </c>
      <c r="C74" s="134">
        <v>0</v>
      </c>
      <c r="D74" s="363" t="s">
        <v>195</v>
      </c>
      <c r="E74" s="326" t="s">
        <v>195</v>
      </c>
      <c r="F74" s="326" t="s">
        <v>195</v>
      </c>
      <c r="G74" s="326" t="s">
        <v>195</v>
      </c>
      <c r="H74" s="326" t="s">
        <v>195</v>
      </c>
      <c r="I74" s="327" t="s">
        <v>195</v>
      </c>
      <c r="J74" s="364" t="s">
        <v>195</v>
      </c>
      <c r="K74" s="326" t="s">
        <v>195</v>
      </c>
      <c r="L74" s="365" t="s">
        <v>195</v>
      </c>
      <c r="M74" s="327" t="s">
        <v>195</v>
      </c>
    </row>
    <row r="75" spans="1:13">
      <c r="A75" s="35" t="s">
        <v>350</v>
      </c>
      <c r="B75" s="311">
        <v>952</v>
      </c>
      <c r="C75" s="317">
        <v>0.13662162840926215</v>
      </c>
      <c r="D75" s="112">
        <v>0</v>
      </c>
      <c r="E75" s="112">
        <v>100</v>
      </c>
      <c r="F75" s="112" t="s">
        <v>195</v>
      </c>
      <c r="G75" s="112" t="s">
        <v>195</v>
      </c>
      <c r="H75" s="112" t="s">
        <v>195</v>
      </c>
      <c r="I75" s="112">
        <v>0</v>
      </c>
      <c r="J75" s="112" t="s">
        <v>195</v>
      </c>
      <c r="K75" s="112" t="s">
        <v>195</v>
      </c>
      <c r="L75" s="112" t="s">
        <v>195</v>
      </c>
      <c r="M75" s="113" t="s">
        <v>195</v>
      </c>
    </row>
    <row r="76" spans="1:13">
      <c r="A76" s="133" t="s">
        <v>351</v>
      </c>
      <c r="B76" s="321">
        <v>24108</v>
      </c>
      <c r="C76" s="134">
        <v>9.5688690254106099</v>
      </c>
      <c r="D76" s="326">
        <v>0</v>
      </c>
      <c r="E76" s="326">
        <v>3.3142525302804051</v>
      </c>
      <c r="F76" s="326">
        <v>0.44798407167745147</v>
      </c>
      <c r="G76" s="326">
        <v>92.0150987224158</v>
      </c>
      <c r="H76" s="326" t="s">
        <v>195</v>
      </c>
      <c r="I76" s="326">
        <v>2.965820474531276</v>
      </c>
      <c r="J76" s="326" t="s">
        <v>195</v>
      </c>
      <c r="K76" s="326" t="s">
        <v>195</v>
      </c>
      <c r="L76" s="326" t="s">
        <v>195</v>
      </c>
      <c r="M76" s="327">
        <v>1.16973618715779</v>
      </c>
    </row>
    <row r="77" spans="1:13">
      <c r="A77" s="35" t="s">
        <v>352</v>
      </c>
      <c r="B77" s="311">
        <v>384968</v>
      </c>
      <c r="C77" s="317">
        <v>24.125503152556671</v>
      </c>
      <c r="D77" s="112">
        <v>11.481473784834066</v>
      </c>
      <c r="E77" s="112">
        <v>9.9205648261673698</v>
      </c>
      <c r="F77" s="112">
        <v>13.22759294279005</v>
      </c>
      <c r="G77" s="112">
        <v>34.282849483593445</v>
      </c>
      <c r="H77" s="112">
        <v>0.46419442654973919</v>
      </c>
      <c r="I77" s="112">
        <v>4.0198146339436001</v>
      </c>
      <c r="J77" s="112">
        <v>3.9839674985972859</v>
      </c>
      <c r="K77" s="112">
        <v>0.32807921697387837</v>
      </c>
      <c r="L77" s="112">
        <v>10.633870867188962</v>
      </c>
      <c r="M77" s="113">
        <v>11.651358034953555</v>
      </c>
    </row>
    <row r="78" spans="1:13">
      <c r="A78" s="133" t="s">
        <v>353</v>
      </c>
      <c r="B78" s="321">
        <v>50756</v>
      </c>
      <c r="C78" s="134">
        <v>16.149981385965972</v>
      </c>
      <c r="D78" s="326">
        <v>3.5621404365986287</v>
      </c>
      <c r="E78" s="326">
        <v>8.1428796595476403</v>
      </c>
      <c r="F78" s="326">
        <v>16.090708487666483</v>
      </c>
      <c r="G78" s="326">
        <v>31.996217195996536</v>
      </c>
      <c r="H78" s="326">
        <v>1.2727559303333595</v>
      </c>
      <c r="I78" s="326">
        <v>1.6707384348648435</v>
      </c>
      <c r="J78" s="326">
        <v>7.1439829773819836</v>
      </c>
      <c r="K78" s="326">
        <v>1.3042792970289228</v>
      </c>
      <c r="L78" s="326">
        <v>20.109937741350777</v>
      </c>
      <c r="M78" s="327">
        <v>8.6728662621167931</v>
      </c>
    </row>
    <row r="79" spans="1:13">
      <c r="A79" s="35" t="s">
        <v>354</v>
      </c>
      <c r="B79" s="342" t="s">
        <v>327</v>
      </c>
      <c r="C79" s="366" t="s">
        <v>327</v>
      </c>
      <c r="D79" s="366" t="s">
        <v>327</v>
      </c>
      <c r="E79" s="366" t="s">
        <v>327</v>
      </c>
      <c r="F79" s="366" t="s">
        <v>327</v>
      </c>
      <c r="G79" s="366" t="s">
        <v>327</v>
      </c>
      <c r="H79" s="366" t="s">
        <v>327</v>
      </c>
      <c r="I79" s="367" t="s">
        <v>327</v>
      </c>
      <c r="J79" s="366" t="s">
        <v>327</v>
      </c>
      <c r="K79" s="366" t="s">
        <v>327</v>
      </c>
      <c r="L79" s="366" t="s">
        <v>327</v>
      </c>
      <c r="M79" s="367" t="s">
        <v>327</v>
      </c>
    </row>
    <row r="80" spans="1:13">
      <c r="A80" s="133" t="s">
        <v>355</v>
      </c>
      <c r="B80" s="321">
        <v>24203</v>
      </c>
      <c r="C80" s="134">
        <v>13.326469033565331</v>
      </c>
      <c r="D80" s="326" t="s">
        <v>195</v>
      </c>
      <c r="E80" s="326" t="s">
        <v>195</v>
      </c>
      <c r="F80" s="363" t="s">
        <v>195</v>
      </c>
      <c r="G80" s="363" t="s">
        <v>195</v>
      </c>
      <c r="H80" s="363" t="s">
        <v>195</v>
      </c>
      <c r="I80" s="365" t="s">
        <v>195</v>
      </c>
      <c r="J80" s="364" t="s">
        <v>195</v>
      </c>
      <c r="K80" s="326" t="s">
        <v>195</v>
      </c>
      <c r="L80" s="326" t="s">
        <v>195</v>
      </c>
      <c r="M80" s="327" t="s">
        <v>195</v>
      </c>
    </row>
    <row r="81" spans="1:13">
      <c r="A81" s="35" t="s">
        <v>356</v>
      </c>
      <c r="B81" s="311" t="s">
        <v>195</v>
      </c>
      <c r="C81" s="317">
        <v>0</v>
      </c>
      <c r="D81" s="368" t="s">
        <v>195</v>
      </c>
      <c r="E81" s="112" t="s">
        <v>195</v>
      </c>
      <c r="F81" s="112" t="s">
        <v>195</v>
      </c>
      <c r="G81" s="112" t="s">
        <v>195</v>
      </c>
      <c r="H81" s="112" t="s">
        <v>195</v>
      </c>
      <c r="I81" s="113" t="s">
        <v>195</v>
      </c>
      <c r="J81" s="112" t="s">
        <v>195</v>
      </c>
      <c r="K81" s="112" t="s">
        <v>195</v>
      </c>
      <c r="L81" s="319" t="s">
        <v>195</v>
      </c>
      <c r="M81" s="113" t="s">
        <v>195</v>
      </c>
    </row>
    <row r="82" spans="1:13">
      <c r="A82" s="133" t="s">
        <v>357</v>
      </c>
      <c r="B82" s="333" t="s">
        <v>327</v>
      </c>
      <c r="C82" s="359" t="s">
        <v>327</v>
      </c>
      <c r="D82" s="360" t="s">
        <v>327</v>
      </c>
      <c r="E82" s="355" t="s">
        <v>327</v>
      </c>
      <c r="F82" s="355" t="s">
        <v>327</v>
      </c>
      <c r="G82" s="355" t="s">
        <v>327</v>
      </c>
      <c r="H82" s="355" t="s">
        <v>327</v>
      </c>
      <c r="I82" s="358" t="s">
        <v>327</v>
      </c>
      <c r="J82" s="361" t="s">
        <v>327</v>
      </c>
      <c r="K82" s="355" t="s">
        <v>327</v>
      </c>
      <c r="L82" s="362" t="s">
        <v>327</v>
      </c>
      <c r="M82" s="358" t="s">
        <v>327</v>
      </c>
    </row>
    <row r="83" spans="1:13">
      <c r="A83" s="35" t="s">
        <v>358</v>
      </c>
      <c r="B83" s="311">
        <v>26995</v>
      </c>
      <c r="C83" s="111">
        <v>15.87754381837431</v>
      </c>
      <c r="D83" s="112">
        <v>10.246341915169475</v>
      </c>
      <c r="E83" s="112">
        <v>1.7595851083533989</v>
      </c>
      <c r="F83" s="112">
        <v>56.747545841822557</v>
      </c>
      <c r="G83" s="112">
        <v>9.3758103352472677</v>
      </c>
      <c r="H83" s="112" t="s">
        <v>195</v>
      </c>
      <c r="I83" s="112">
        <v>0.46675310242637524</v>
      </c>
      <c r="J83" s="112">
        <v>0.64085941841081684</v>
      </c>
      <c r="K83" s="112" t="s">
        <v>195</v>
      </c>
      <c r="L83" s="112">
        <v>14.169290609372107</v>
      </c>
      <c r="M83" s="113">
        <v>6.5938136691979992</v>
      </c>
    </row>
    <row r="84" spans="1:13">
      <c r="A84" s="133" t="s">
        <v>359</v>
      </c>
      <c r="B84" s="321">
        <v>341144</v>
      </c>
      <c r="C84" s="134">
        <f>100-C46</f>
        <v>6.7343914433131573</v>
      </c>
      <c r="D84" s="360" t="s">
        <v>327</v>
      </c>
      <c r="E84" s="355" t="s">
        <v>327</v>
      </c>
      <c r="F84" s="355" t="s">
        <v>327</v>
      </c>
      <c r="G84" s="355" t="s">
        <v>327</v>
      </c>
      <c r="H84" s="355" t="s">
        <v>327</v>
      </c>
      <c r="I84" s="358" t="s">
        <v>327</v>
      </c>
      <c r="J84" s="361" t="s">
        <v>327</v>
      </c>
      <c r="K84" s="355" t="s">
        <v>327</v>
      </c>
      <c r="L84" s="362" t="s">
        <v>327</v>
      </c>
      <c r="M84" s="358" t="s">
        <v>327</v>
      </c>
    </row>
    <row r="85" spans="1:13">
      <c r="A85" s="369" t="s">
        <v>360</v>
      </c>
      <c r="B85" s="370">
        <v>2075</v>
      </c>
      <c r="C85" s="371">
        <v>0.10644164304859124</v>
      </c>
      <c r="D85" s="372">
        <v>29.879518072289159</v>
      </c>
      <c r="E85" s="372">
        <v>9.6385542168674707</v>
      </c>
      <c r="F85" s="372">
        <v>11.80722891566265</v>
      </c>
      <c r="G85" s="372">
        <v>36.144578313253014</v>
      </c>
      <c r="H85" s="372" t="s">
        <v>195</v>
      </c>
      <c r="I85" s="372">
        <v>2.1686746987951806</v>
      </c>
      <c r="J85" s="372">
        <v>1.2048192771084338</v>
      </c>
      <c r="K85" s="372" t="s">
        <v>195</v>
      </c>
      <c r="L85" s="372">
        <v>9.3975903614457827</v>
      </c>
      <c r="M85" s="373" t="s">
        <v>195</v>
      </c>
    </row>
    <row r="86" spans="1:13" ht="49.5" customHeight="1">
      <c r="A86" s="514" t="s">
        <v>368</v>
      </c>
      <c r="B86" s="515"/>
      <c r="C86" s="515"/>
      <c r="D86" s="515"/>
      <c r="E86" s="515"/>
      <c r="F86" s="515"/>
      <c r="G86" s="515"/>
      <c r="H86" s="515"/>
      <c r="I86" s="515"/>
      <c r="J86" s="515"/>
      <c r="K86" s="515"/>
      <c r="L86" s="515"/>
      <c r="M86" s="515"/>
    </row>
  </sheetData>
  <mergeCells count="8">
    <mergeCell ref="B48:M48"/>
    <mergeCell ref="A86:M86"/>
    <mergeCell ref="A2:M2"/>
    <mergeCell ref="A3:A5"/>
    <mergeCell ref="D3:M3"/>
    <mergeCell ref="D5:M5"/>
    <mergeCell ref="B6:M6"/>
    <mergeCell ref="B10:M10"/>
  </mergeCells>
  <hyperlinks>
    <hyperlink ref="A1" location="Inhalt!A1" display="Zurück zum Inhalt"/>
  </hyperlinks>
  <pageMargins left="0.7" right="0.7" top="0.78740157499999996" bottom="0.78740157499999996"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7">
    <tabColor theme="0" tint="-0.249977111117893"/>
    <pageSetUpPr fitToPage="1"/>
  </sheetPr>
  <dimension ref="A1:P18"/>
  <sheetViews>
    <sheetView showGridLines="0" zoomScaleNormal="100" zoomScaleSheetLayoutView="90" workbookViewId="0"/>
  </sheetViews>
  <sheetFormatPr baseColWidth="10" defaultRowHeight="12.75"/>
  <cols>
    <col min="1" max="1" width="37.140625" customWidth="1"/>
    <col min="2" max="2" width="9.5703125" customWidth="1"/>
    <col min="3" max="4" width="8" customWidth="1"/>
    <col min="5" max="6" width="11.5703125" customWidth="1"/>
    <col min="7" max="8" width="12.28515625" customWidth="1"/>
    <col min="9" max="11" width="9.28515625" customWidth="1"/>
    <col min="12" max="12" width="10" customWidth="1"/>
    <col min="13" max="13" width="11.42578125" customWidth="1"/>
  </cols>
  <sheetData>
    <row r="1" spans="1:16">
      <c r="A1" s="155" t="s">
        <v>522</v>
      </c>
    </row>
    <row r="2" spans="1:16" s="21" customFormat="1" ht="25.5" customHeight="1">
      <c r="A2" s="511" t="s">
        <v>504</v>
      </c>
      <c r="B2" s="511"/>
      <c r="C2" s="511"/>
      <c r="D2" s="511"/>
      <c r="E2" s="511"/>
      <c r="F2" s="511"/>
      <c r="G2" s="511"/>
      <c r="H2" s="511"/>
      <c r="I2" s="511"/>
      <c r="J2" s="511"/>
      <c r="K2" s="511"/>
      <c r="L2" s="511"/>
      <c r="M2" s="300"/>
      <c r="N2" s="300"/>
      <c r="O2" s="300"/>
    </row>
    <row r="3" spans="1:16">
      <c r="A3" s="502" t="s">
        <v>301</v>
      </c>
      <c r="B3" s="526" t="s">
        <v>2</v>
      </c>
      <c r="C3" s="528" t="s">
        <v>125</v>
      </c>
      <c r="D3" s="529"/>
      <c r="E3" s="528" t="s">
        <v>296</v>
      </c>
      <c r="F3" s="529"/>
      <c r="G3" s="528" t="s">
        <v>297</v>
      </c>
      <c r="H3" s="529"/>
      <c r="I3" s="528" t="s">
        <v>278</v>
      </c>
      <c r="J3" s="530"/>
      <c r="K3" s="528" t="s">
        <v>298</v>
      </c>
      <c r="L3" s="530"/>
      <c r="M3" s="1"/>
    </row>
    <row r="4" spans="1:16" ht="36">
      <c r="A4" s="507"/>
      <c r="B4" s="527"/>
      <c r="C4" s="299" t="s">
        <v>274</v>
      </c>
      <c r="D4" s="299" t="s">
        <v>275</v>
      </c>
      <c r="E4" s="299" t="s">
        <v>276</v>
      </c>
      <c r="F4" s="299" t="s">
        <v>277</v>
      </c>
      <c r="G4" s="299" t="s">
        <v>539</v>
      </c>
      <c r="H4" s="299" t="s">
        <v>540</v>
      </c>
      <c r="I4" s="299" t="s">
        <v>541</v>
      </c>
      <c r="J4" s="298" t="s">
        <v>542</v>
      </c>
      <c r="K4" s="299" t="s">
        <v>299</v>
      </c>
      <c r="L4" s="298" t="s">
        <v>300</v>
      </c>
    </row>
    <row r="5" spans="1:16">
      <c r="A5" s="503"/>
      <c r="B5" s="524" t="s">
        <v>273</v>
      </c>
      <c r="C5" s="525"/>
      <c r="D5" s="525"/>
      <c r="E5" s="525"/>
      <c r="F5" s="525"/>
      <c r="G5" s="525"/>
      <c r="H5" s="525"/>
      <c r="I5" s="525"/>
      <c r="J5" s="525"/>
      <c r="K5" s="525"/>
      <c r="L5" s="525"/>
    </row>
    <row r="6" spans="1:16" ht="24">
      <c r="A6" s="9" t="s">
        <v>302</v>
      </c>
      <c r="B6" s="287">
        <v>91</v>
      </c>
      <c r="C6" s="288">
        <v>90</v>
      </c>
      <c r="D6" s="288">
        <v>93</v>
      </c>
      <c r="E6" s="288">
        <v>91</v>
      </c>
      <c r="F6" s="288">
        <v>92</v>
      </c>
      <c r="G6" s="288">
        <v>92</v>
      </c>
      <c r="H6" s="288">
        <v>91</v>
      </c>
      <c r="I6" s="287">
        <v>92</v>
      </c>
      <c r="J6" s="292">
        <v>90</v>
      </c>
      <c r="K6" s="287">
        <v>92</v>
      </c>
      <c r="L6" s="292">
        <v>90</v>
      </c>
    </row>
    <row r="7" spans="1:16">
      <c r="A7" s="197" t="s">
        <v>303</v>
      </c>
      <c r="B7" s="289">
        <v>84</v>
      </c>
      <c r="C7" s="290">
        <v>85</v>
      </c>
      <c r="D7" s="290">
        <v>84</v>
      </c>
      <c r="E7" s="290">
        <v>83</v>
      </c>
      <c r="F7" s="290">
        <v>86</v>
      </c>
      <c r="G7" s="290">
        <v>85</v>
      </c>
      <c r="H7" s="290">
        <v>82</v>
      </c>
      <c r="I7" s="289">
        <v>85</v>
      </c>
      <c r="J7" s="291">
        <v>82</v>
      </c>
      <c r="K7" s="289">
        <v>86</v>
      </c>
      <c r="L7" s="291">
        <v>82</v>
      </c>
    </row>
    <row r="8" spans="1:16">
      <c r="A8" s="9" t="s">
        <v>304</v>
      </c>
      <c r="B8" s="287">
        <v>81</v>
      </c>
      <c r="C8" s="288">
        <v>77</v>
      </c>
      <c r="D8" s="288">
        <v>84</v>
      </c>
      <c r="E8" s="288">
        <v>80</v>
      </c>
      <c r="F8" s="288">
        <v>80</v>
      </c>
      <c r="G8" s="288">
        <v>81</v>
      </c>
      <c r="H8" s="288">
        <v>81</v>
      </c>
      <c r="I8" s="287">
        <v>81</v>
      </c>
      <c r="J8" s="292">
        <v>80</v>
      </c>
      <c r="K8" s="287">
        <v>80</v>
      </c>
      <c r="L8" s="292">
        <v>84</v>
      </c>
    </row>
    <row r="9" spans="1:16" ht="24">
      <c r="A9" s="197" t="s">
        <v>305</v>
      </c>
      <c r="B9" s="289">
        <v>77</v>
      </c>
      <c r="C9" s="290">
        <v>75</v>
      </c>
      <c r="D9" s="290">
        <v>78</v>
      </c>
      <c r="E9" s="290">
        <v>78</v>
      </c>
      <c r="F9" s="290">
        <v>76</v>
      </c>
      <c r="G9" s="290">
        <v>78</v>
      </c>
      <c r="H9" s="290">
        <v>73</v>
      </c>
      <c r="I9" s="289">
        <v>75</v>
      </c>
      <c r="J9" s="291">
        <v>79</v>
      </c>
      <c r="K9" s="289">
        <v>72</v>
      </c>
      <c r="L9" s="291">
        <v>87</v>
      </c>
      <c r="M9" s="16"/>
    </row>
    <row r="10" spans="1:16">
      <c r="A10" s="9" t="s">
        <v>306</v>
      </c>
      <c r="B10" s="287">
        <v>74</v>
      </c>
      <c r="C10" s="288">
        <v>73</v>
      </c>
      <c r="D10" s="288">
        <v>76</v>
      </c>
      <c r="E10" s="288">
        <v>74</v>
      </c>
      <c r="F10" s="288">
        <v>75</v>
      </c>
      <c r="G10" s="288">
        <v>75</v>
      </c>
      <c r="H10" s="288">
        <v>72</v>
      </c>
      <c r="I10" s="287">
        <v>74</v>
      </c>
      <c r="J10" s="292">
        <v>75</v>
      </c>
      <c r="K10" s="287">
        <v>75</v>
      </c>
      <c r="L10" s="292">
        <v>76</v>
      </c>
    </row>
    <row r="11" spans="1:16" ht="36">
      <c r="A11" s="197" t="s">
        <v>307</v>
      </c>
      <c r="B11" s="289">
        <v>68</v>
      </c>
      <c r="C11" s="290">
        <v>66</v>
      </c>
      <c r="D11" s="290">
        <v>70</v>
      </c>
      <c r="E11" s="290">
        <v>70</v>
      </c>
      <c r="F11" s="290">
        <v>66</v>
      </c>
      <c r="G11" s="290">
        <v>68</v>
      </c>
      <c r="H11" s="290">
        <v>69</v>
      </c>
      <c r="I11" s="289">
        <v>69</v>
      </c>
      <c r="J11" s="291">
        <v>66</v>
      </c>
      <c r="K11" s="289">
        <v>67</v>
      </c>
      <c r="L11" s="291">
        <v>69</v>
      </c>
      <c r="M11" s="16"/>
      <c r="N11" s="16"/>
      <c r="O11" s="16"/>
      <c r="P11" s="16"/>
    </row>
    <row r="12" spans="1:16">
      <c r="A12" s="9" t="s">
        <v>308</v>
      </c>
      <c r="B12" s="287">
        <v>66</v>
      </c>
      <c r="C12" s="288">
        <v>63</v>
      </c>
      <c r="D12" s="288">
        <v>70</v>
      </c>
      <c r="E12" s="288">
        <v>67</v>
      </c>
      <c r="F12" s="288">
        <v>66</v>
      </c>
      <c r="G12" s="288">
        <v>67</v>
      </c>
      <c r="H12" s="288">
        <v>65</v>
      </c>
      <c r="I12" s="287">
        <v>67</v>
      </c>
      <c r="J12" s="292">
        <v>65</v>
      </c>
      <c r="K12" s="287">
        <v>69</v>
      </c>
      <c r="L12" s="292">
        <v>60</v>
      </c>
      <c r="M12" s="16"/>
    </row>
    <row r="13" spans="1:16" ht="36">
      <c r="A13" s="197" t="s">
        <v>309</v>
      </c>
      <c r="B13" s="289">
        <v>59</v>
      </c>
      <c r="C13" s="290">
        <v>58</v>
      </c>
      <c r="D13" s="290">
        <v>60</v>
      </c>
      <c r="E13" s="290">
        <v>64</v>
      </c>
      <c r="F13" s="290">
        <v>55</v>
      </c>
      <c r="G13" s="290">
        <v>57</v>
      </c>
      <c r="H13" s="290">
        <v>67</v>
      </c>
      <c r="I13" s="289">
        <v>57</v>
      </c>
      <c r="J13" s="291">
        <v>64</v>
      </c>
      <c r="K13" s="289">
        <v>54</v>
      </c>
      <c r="L13" s="291">
        <v>75</v>
      </c>
      <c r="M13" s="16"/>
    </row>
    <row r="14" spans="1:16" ht="24">
      <c r="A14" s="9" t="s">
        <v>310</v>
      </c>
      <c r="B14" s="288">
        <v>46</v>
      </c>
      <c r="C14" s="288">
        <v>48</v>
      </c>
      <c r="D14" s="288">
        <v>44</v>
      </c>
      <c r="E14" s="288">
        <v>42</v>
      </c>
      <c r="F14" s="288">
        <v>49</v>
      </c>
      <c r="G14" s="288">
        <v>46</v>
      </c>
      <c r="H14" s="288">
        <v>44</v>
      </c>
      <c r="I14" s="287">
        <v>48</v>
      </c>
      <c r="J14" s="292">
        <v>41</v>
      </c>
      <c r="K14" s="287">
        <v>47</v>
      </c>
      <c r="L14" s="292">
        <v>41</v>
      </c>
      <c r="M14" s="16"/>
    </row>
    <row r="15" spans="1:16">
      <c r="A15" s="197" t="s">
        <v>311</v>
      </c>
      <c r="B15" s="293">
        <v>41</v>
      </c>
      <c r="C15" s="293">
        <v>37</v>
      </c>
      <c r="D15" s="293">
        <v>43</v>
      </c>
      <c r="E15" s="293">
        <v>46</v>
      </c>
      <c r="F15" s="293">
        <v>36</v>
      </c>
      <c r="G15" s="293">
        <v>40</v>
      </c>
      <c r="H15" s="293">
        <v>42</v>
      </c>
      <c r="I15" s="289">
        <v>38</v>
      </c>
      <c r="J15" s="291">
        <v>45</v>
      </c>
      <c r="K15" s="289">
        <v>37</v>
      </c>
      <c r="L15" s="291">
        <v>53</v>
      </c>
      <c r="M15" s="16"/>
    </row>
    <row r="16" spans="1:16" s="4" customFormat="1" ht="24">
      <c r="A16" s="37" t="s">
        <v>312</v>
      </c>
      <c r="B16" s="304">
        <v>36</v>
      </c>
      <c r="C16" s="304">
        <v>34</v>
      </c>
      <c r="D16" s="304">
        <v>38</v>
      </c>
      <c r="E16" s="304">
        <v>40</v>
      </c>
      <c r="F16" s="304">
        <v>33</v>
      </c>
      <c r="G16" s="304">
        <v>36</v>
      </c>
      <c r="H16" s="304">
        <v>39</v>
      </c>
      <c r="I16" s="287">
        <v>34</v>
      </c>
      <c r="J16" s="292">
        <v>41</v>
      </c>
      <c r="K16" s="287">
        <v>37</v>
      </c>
      <c r="L16" s="292">
        <v>53</v>
      </c>
      <c r="M16" s="305"/>
    </row>
    <row r="17" spans="1:13" s="4" customFormat="1" ht="24">
      <c r="A17" s="282" t="s">
        <v>313</v>
      </c>
      <c r="B17" s="301">
        <v>16</v>
      </c>
      <c r="C17" s="301">
        <v>15</v>
      </c>
      <c r="D17" s="301">
        <v>17</v>
      </c>
      <c r="E17" s="301">
        <v>21</v>
      </c>
      <c r="F17" s="301">
        <v>12</v>
      </c>
      <c r="G17" s="301">
        <v>14</v>
      </c>
      <c r="H17" s="301">
        <v>22</v>
      </c>
      <c r="I17" s="302">
        <v>14</v>
      </c>
      <c r="J17" s="303">
        <v>21</v>
      </c>
      <c r="K17" s="302">
        <v>15</v>
      </c>
      <c r="L17" s="303">
        <v>18</v>
      </c>
      <c r="M17" s="305"/>
    </row>
    <row r="18" spans="1:13" ht="56.25" customHeight="1">
      <c r="A18" s="506" t="s">
        <v>499</v>
      </c>
      <c r="B18" s="506"/>
      <c r="C18" s="506"/>
      <c r="D18" s="506"/>
      <c r="E18" s="506"/>
      <c r="F18" s="506"/>
      <c r="G18" s="506"/>
      <c r="H18" s="506"/>
      <c r="I18" s="506"/>
      <c r="J18" s="506"/>
      <c r="K18" s="506"/>
      <c r="L18" s="506"/>
    </row>
  </sheetData>
  <mergeCells count="10">
    <mergeCell ref="A2:L2"/>
    <mergeCell ref="B5:L5"/>
    <mergeCell ref="A18:L18"/>
    <mergeCell ref="A3:A5"/>
    <mergeCell ref="B3:B4"/>
    <mergeCell ref="C3:D3"/>
    <mergeCell ref="E3:F3"/>
    <mergeCell ref="G3:H3"/>
    <mergeCell ref="I3:J3"/>
    <mergeCell ref="K3:L3"/>
  </mergeCells>
  <hyperlinks>
    <hyperlink ref="A1" location="Inhalt!A1" display="Zurück zum Inhalt"/>
  </hyperlinks>
  <pageMargins left="0.70866141732283472" right="0.70866141732283472" top="0.78740157480314965" bottom="0.78740157480314965" header="0.31496062992125984" footer="0.31496062992125984"/>
  <pageSetup paperSize="9" orientation="portrait" r:id="rId1"/>
  <headerFooter scaleWithDoc="0">
    <oddHeader>&amp;CBildungsbericht 2014 - (Web-)Tabellen F1</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20</vt:i4>
      </vt:variant>
    </vt:vector>
  </HeadingPairs>
  <TitlesOfParts>
    <vt:vector size="20" baseType="lpstr">
      <vt:lpstr>Inhalt</vt:lpstr>
      <vt:lpstr>Abb. F1-3A</vt:lpstr>
      <vt:lpstr>Tab. F1-1A</vt:lpstr>
      <vt:lpstr>Tab. F1-2A</vt:lpstr>
      <vt:lpstr>Abb. F1-4web</vt:lpstr>
      <vt:lpstr>Abb. F1-5web</vt:lpstr>
      <vt:lpstr>Tab. F1-3web</vt:lpstr>
      <vt:lpstr>Tab. F1-4web</vt:lpstr>
      <vt:lpstr>Tab. F1-5web</vt:lpstr>
      <vt:lpstr>Tab. F1-6web</vt:lpstr>
      <vt:lpstr>Tab. F1-7web</vt:lpstr>
      <vt:lpstr>Tab. F1-8web</vt:lpstr>
      <vt:lpstr>Tab. F1-9web</vt:lpstr>
      <vt:lpstr>Tab. F1-10web</vt:lpstr>
      <vt:lpstr>Tab. F1-11web</vt:lpstr>
      <vt:lpstr>Tab. F1-12web</vt:lpstr>
      <vt:lpstr>Tab. F1-13web</vt:lpstr>
      <vt:lpstr>Tab. F1-14web</vt:lpstr>
      <vt:lpstr>Tab. F1-15web</vt:lpstr>
      <vt:lpstr>Tab. F1-16web</vt:lpstr>
    </vt:vector>
  </TitlesOfParts>
  <Company>Microsoft Corporation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Autor</cp:lastModifiedBy>
  <cp:lastPrinted>2018-06-08T13:24:46Z</cp:lastPrinted>
  <dcterms:created xsi:type="dcterms:W3CDTF">1996-10-17T05:27:31Z</dcterms:created>
  <dcterms:modified xsi:type="dcterms:W3CDTF">2018-06-20T09:56:54Z</dcterms:modified>
</cp:coreProperties>
</file>